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Dg_C\Dc\BDLA\Commun\6-Organisation et fonctionnement des services\61-Collection\Politique documentaire\STATS\Stats réseau 2021\"/>
    </mc:Choice>
  </mc:AlternateContent>
  <xr:revisionPtr revIDLastSave="0" documentId="13_ncr:1_{CBB04845-E34E-4565-8F16-3D5D4EBE7337}" xr6:coauthVersionLast="47" xr6:coauthVersionMax="47" xr10:uidLastSave="{00000000-0000-0000-0000-000000000000}"/>
  <bookViews>
    <workbookView xWindow="-120" yWindow="-120" windowWidth="25440" windowHeight="15390" xr2:uid="{00000000-000D-0000-FFFF-FFFF00000000}"/>
  </bookViews>
  <sheets>
    <sheet name="explications" sheetId="1" r:id="rId1"/>
    <sheet name="synthèse" sheetId="2" r:id="rId2"/>
  </sheets>
  <definedNames>
    <definedName name="_xlnm._FilterDatabase" localSheetId="1" hidden="1">synthèse!$A$2:$BD$196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B196" i="2" l="1"/>
  <c r="AZ196" i="2"/>
  <c r="AU196" i="2"/>
  <c r="AP196" i="2"/>
  <c r="AM196" i="2"/>
  <c r="AK196" i="2"/>
  <c r="AF196" i="2"/>
  <c r="AG196" i="2" s="1"/>
  <c r="AC196" i="2"/>
  <c r="S196" i="2"/>
  <c r="BB195" i="2"/>
  <c r="AZ195" i="2"/>
  <c r="AU195" i="2"/>
  <c r="AP195" i="2"/>
  <c r="AM195" i="2"/>
  <c r="AK195" i="2"/>
  <c r="AF195" i="2"/>
  <c r="AG195" i="2" s="1"/>
  <c r="AC195" i="2"/>
  <c r="AQ195" i="2" s="1"/>
  <c r="S195" i="2"/>
  <c r="BB194" i="2"/>
  <c r="AZ194" i="2"/>
  <c r="AU194" i="2"/>
  <c r="AP194" i="2"/>
  <c r="AM194" i="2"/>
  <c r="AK194" i="2"/>
  <c r="AF194" i="2"/>
  <c r="AG194" i="2" s="1"/>
  <c r="AC194" i="2"/>
  <c r="S194" i="2"/>
  <c r="AU193" i="2"/>
  <c r="AF193" i="2"/>
  <c r="AC193" i="2"/>
  <c r="BB192" i="2"/>
  <c r="AZ192" i="2"/>
  <c r="AU192" i="2"/>
  <c r="AP192" i="2"/>
  <c r="AM192" i="2"/>
  <c r="AK192" i="2"/>
  <c r="AF192" i="2"/>
  <c r="AG192" i="2" s="1"/>
  <c r="AC192" i="2"/>
  <c r="AE192" i="2" s="1"/>
  <c r="S192" i="2"/>
  <c r="BB191" i="2"/>
  <c r="AZ191" i="2"/>
  <c r="AU191" i="2"/>
  <c r="AP191" i="2"/>
  <c r="AM191" i="2"/>
  <c r="AK191" i="2"/>
  <c r="AF191" i="2"/>
  <c r="AG191" i="2" s="1"/>
  <c r="AC191" i="2"/>
  <c r="AQ191" i="2" s="1"/>
  <c r="S191" i="2"/>
  <c r="AU190" i="2"/>
  <c r="AF190" i="2"/>
  <c r="AC190" i="2"/>
  <c r="AQ190" i="2" s="1"/>
  <c r="AU189" i="2"/>
  <c r="AF189" i="2"/>
  <c r="AC189" i="2"/>
  <c r="AU188" i="2"/>
  <c r="AF188" i="2"/>
  <c r="AC188" i="2"/>
  <c r="AU187" i="2"/>
  <c r="AF187" i="2"/>
  <c r="AC187" i="2"/>
  <c r="BB186" i="2"/>
  <c r="AZ186" i="2"/>
  <c r="AU186" i="2"/>
  <c r="AP186" i="2"/>
  <c r="AM186" i="2"/>
  <c r="AK186" i="2"/>
  <c r="AF186" i="2"/>
  <c r="AC186" i="2"/>
  <c r="AE186" i="2" s="1"/>
  <c r="S186" i="2"/>
  <c r="AU185" i="2"/>
  <c r="AF185" i="2"/>
  <c r="AC185" i="2"/>
  <c r="BB184" i="2"/>
  <c r="AZ184" i="2"/>
  <c r="AU184" i="2"/>
  <c r="AP184" i="2"/>
  <c r="AM184" i="2"/>
  <c r="AK184" i="2"/>
  <c r="AF184" i="2"/>
  <c r="AG184" i="2" s="1"/>
  <c r="AC184" i="2"/>
  <c r="S184" i="2"/>
  <c r="AU183" i="2"/>
  <c r="AF183" i="2"/>
  <c r="AC183" i="2"/>
  <c r="BB182" i="2"/>
  <c r="AZ182" i="2"/>
  <c r="AU182" i="2"/>
  <c r="AP182" i="2"/>
  <c r="AM182" i="2"/>
  <c r="AK182" i="2"/>
  <c r="AF182" i="2"/>
  <c r="AG182" i="2" s="1"/>
  <c r="AC182" i="2"/>
  <c r="AE182" i="2" s="1"/>
  <c r="S182" i="2"/>
  <c r="BB181" i="2"/>
  <c r="AZ181" i="2"/>
  <c r="AU181" i="2"/>
  <c r="AP181" i="2"/>
  <c r="AM181" i="2"/>
  <c r="AK181" i="2"/>
  <c r="AF181" i="2"/>
  <c r="AG181" i="2" s="1"/>
  <c r="AC181" i="2"/>
  <c r="AQ181" i="2" s="1"/>
  <c r="S181" i="2"/>
  <c r="BB180" i="2"/>
  <c r="AZ180" i="2"/>
  <c r="AU180" i="2"/>
  <c r="AP180" i="2"/>
  <c r="AM180" i="2"/>
  <c r="AK180" i="2"/>
  <c r="AF180" i="2"/>
  <c r="AG180" i="2" s="1"/>
  <c r="AC180" i="2"/>
  <c r="AE180" i="2" s="1"/>
  <c r="S180" i="2"/>
  <c r="BB179" i="2"/>
  <c r="AZ179" i="2"/>
  <c r="AU179" i="2"/>
  <c r="AP179" i="2"/>
  <c r="AM179" i="2"/>
  <c r="AK179" i="2"/>
  <c r="AF179" i="2"/>
  <c r="AG179" i="2" s="1"/>
  <c r="AC179" i="2"/>
  <c r="AQ179" i="2" s="1"/>
  <c r="S179" i="2"/>
  <c r="BB178" i="2"/>
  <c r="AZ178" i="2"/>
  <c r="AU178" i="2"/>
  <c r="AP178" i="2"/>
  <c r="AM178" i="2"/>
  <c r="AK178" i="2"/>
  <c r="AF178" i="2"/>
  <c r="AG178" i="2" s="1"/>
  <c r="AC178" i="2"/>
  <c r="AE178" i="2" s="1"/>
  <c r="S178" i="2"/>
  <c r="BB177" i="2"/>
  <c r="AZ177" i="2"/>
  <c r="AU177" i="2"/>
  <c r="AP177" i="2"/>
  <c r="AM177" i="2"/>
  <c r="AK177" i="2"/>
  <c r="AF177" i="2"/>
  <c r="AG177" i="2" s="1"/>
  <c r="AC177" i="2"/>
  <c r="AQ177" i="2" s="1"/>
  <c r="S177" i="2"/>
  <c r="BB176" i="2"/>
  <c r="AZ176" i="2"/>
  <c r="AU176" i="2"/>
  <c r="AP176" i="2"/>
  <c r="AM176" i="2"/>
  <c r="AK176" i="2"/>
  <c r="AF176" i="2"/>
  <c r="AG176" i="2" s="1"/>
  <c r="AC176" i="2"/>
  <c r="AE176" i="2" s="1"/>
  <c r="S176" i="2"/>
  <c r="BB175" i="2"/>
  <c r="AZ175" i="2"/>
  <c r="AU175" i="2"/>
  <c r="AP175" i="2"/>
  <c r="AM175" i="2"/>
  <c r="AK175" i="2"/>
  <c r="AF175" i="2"/>
  <c r="AG175" i="2" s="1"/>
  <c r="AC175" i="2"/>
  <c r="AQ175" i="2" s="1"/>
  <c r="S175" i="2"/>
  <c r="BB174" i="2"/>
  <c r="AZ174" i="2"/>
  <c r="AU174" i="2"/>
  <c r="AP174" i="2"/>
  <c r="AM174" i="2"/>
  <c r="AK174" i="2"/>
  <c r="AF174" i="2"/>
  <c r="AG174" i="2" s="1"/>
  <c r="AC174" i="2"/>
  <c r="AE174" i="2" s="1"/>
  <c r="S174" i="2"/>
  <c r="BB173" i="2"/>
  <c r="AZ173" i="2"/>
  <c r="AU173" i="2"/>
  <c r="AP173" i="2"/>
  <c r="AM173" i="2"/>
  <c r="AK173" i="2"/>
  <c r="AF173" i="2"/>
  <c r="AG173" i="2" s="1"/>
  <c r="AC173" i="2"/>
  <c r="AQ173" i="2" s="1"/>
  <c r="S173" i="2"/>
  <c r="BB172" i="2"/>
  <c r="AZ172" i="2"/>
  <c r="AU172" i="2"/>
  <c r="AP172" i="2"/>
  <c r="AM172" i="2"/>
  <c r="AK172" i="2"/>
  <c r="AF172" i="2"/>
  <c r="AG172" i="2" s="1"/>
  <c r="AC172" i="2"/>
  <c r="AE172" i="2" s="1"/>
  <c r="S172" i="2"/>
  <c r="BB171" i="2"/>
  <c r="AZ171" i="2"/>
  <c r="AU171" i="2"/>
  <c r="AP171" i="2"/>
  <c r="AM171" i="2"/>
  <c r="AK171" i="2"/>
  <c r="AF171" i="2"/>
  <c r="AG171" i="2" s="1"/>
  <c r="AC171" i="2"/>
  <c r="AQ171" i="2" s="1"/>
  <c r="S171" i="2"/>
  <c r="BB170" i="2"/>
  <c r="AZ170" i="2"/>
  <c r="AU170" i="2"/>
  <c r="AP170" i="2"/>
  <c r="AM170" i="2"/>
  <c r="AK170" i="2"/>
  <c r="AF170" i="2"/>
  <c r="AG170" i="2" s="1"/>
  <c r="AC170" i="2"/>
  <c r="AE170" i="2" s="1"/>
  <c r="S170" i="2"/>
  <c r="BB169" i="2"/>
  <c r="AZ169" i="2"/>
  <c r="AU169" i="2"/>
  <c r="AP169" i="2"/>
  <c r="AM169" i="2"/>
  <c r="AK169" i="2"/>
  <c r="AF169" i="2"/>
  <c r="AG169" i="2" s="1"/>
  <c r="AC169" i="2"/>
  <c r="AQ169" i="2" s="1"/>
  <c r="S169" i="2"/>
  <c r="BB168" i="2"/>
  <c r="AZ168" i="2"/>
  <c r="AU168" i="2"/>
  <c r="AP168" i="2"/>
  <c r="AM168" i="2"/>
  <c r="AK168" i="2"/>
  <c r="AF168" i="2"/>
  <c r="AG168" i="2" s="1"/>
  <c r="AC168" i="2"/>
  <c r="AE168" i="2" s="1"/>
  <c r="S168" i="2"/>
  <c r="BB167" i="2"/>
  <c r="AZ167" i="2"/>
  <c r="AU167" i="2"/>
  <c r="AP167" i="2"/>
  <c r="AM167" i="2"/>
  <c r="AK167" i="2"/>
  <c r="AF167" i="2"/>
  <c r="AG167" i="2" s="1"/>
  <c r="AC167" i="2"/>
  <c r="AQ167" i="2" s="1"/>
  <c r="S167" i="2"/>
  <c r="AU166" i="2"/>
  <c r="AF166" i="2"/>
  <c r="AC166" i="2"/>
  <c r="AQ166" i="2" s="1"/>
  <c r="AU165" i="2"/>
  <c r="AF165" i="2"/>
  <c r="AC165" i="2"/>
  <c r="AQ165" i="2" s="1"/>
  <c r="BB164" i="2"/>
  <c r="AZ164" i="2"/>
  <c r="AU164" i="2"/>
  <c r="AP164" i="2"/>
  <c r="AM164" i="2"/>
  <c r="AK164" i="2"/>
  <c r="AF164" i="2"/>
  <c r="AC164" i="2"/>
  <c r="AQ164" i="2" s="1"/>
  <c r="S164" i="2"/>
  <c r="BB163" i="2"/>
  <c r="AZ163" i="2"/>
  <c r="AU163" i="2"/>
  <c r="AP163" i="2"/>
  <c r="AM163" i="2"/>
  <c r="AK163" i="2"/>
  <c r="AF163" i="2"/>
  <c r="AC163" i="2"/>
  <c r="AQ163" i="2" s="1"/>
  <c r="S163" i="2"/>
  <c r="BB162" i="2"/>
  <c r="AZ162" i="2"/>
  <c r="AU162" i="2"/>
  <c r="AP162" i="2"/>
  <c r="AM162" i="2"/>
  <c r="AK162" i="2"/>
  <c r="AF162" i="2"/>
  <c r="AG162" i="2" s="1"/>
  <c r="AC162" i="2"/>
  <c r="AQ162" i="2" s="1"/>
  <c r="S162" i="2"/>
  <c r="BB161" i="2"/>
  <c r="AZ161" i="2"/>
  <c r="AU161" i="2"/>
  <c r="AP161" i="2"/>
  <c r="AM161" i="2"/>
  <c r="AK161" i="2"/>
  <c r="AF161" i="2"/>
  <c r="AG161" i="2" s="1"/>
  <c r="AC161" i="2"/>
  <c r="S161" i="2"/>
  <c r="BB160" i="2"/>
  <c r="AZ160" i="2"/>
  <c r="AU160" i="2"/>
  <c r="AP160" i="2"/>
  <c r="AM160" i="2"/>
  <c r="AK160" i="2"/>
  <c r="AF160" i="2"/>
  <c r="AG160" i="2" s="1"/>
  <c r="AC160" i="2"/>
  <c r="AQ160" i="2" s="1"/>
  <c r="S160" i="2"/>
  <c r="BB159" i="2"/>
  <c r="AZ159" i="2"/>
  <c r="AU159" i="2"/>
  <c r="AP159" i="2"/>
  <c r="AM159" i="2"/>
  <c r="AK159" i="2"/>
  <c r="AF159" i="2"/>
  <c r="AG159" i="2" s="1"/>
  <c r="AC159" i="2"/>
  <c r="S159" i="2"/>
  <c r="BB158" i="2"/>
  <c r="AZ158" i="2"/>
  <c r="AU158" i="2"/>
  <c r="AP158" i="2"/>
  <c r="AM158" i="2"/>
  <c r="AK158" i="2"/>
  <c r="AF158" i="2"/>
  <c r="AG158" i="2" s="1"/>
  <c r="AC158" i="2"/>
  <c r="AQ158" i="2" s="1"/>
  <c r="S158" i="2"/>
  <c r="BB157" i="2"/>
  <c r="AZ157" i="2"/>
  <c r="AU157" i="2"/>
  <c r="AP157" i="2"/>
  <c r="AM157" i="2"/>
  <c r="AK157" i="2"/>
  <c r="AF157" i="2"/>
  <c r="AG157" i="2" s="1"/>
  <c r="AC157" i="2"/>
  <c r="S157" i="2"/>
  <c r="BB156" i="2"/>
  <c r="AZ156" i="2"/>
  <c r="AU156" i="2"/>
  <c r="AP156" i="2"/>
  <c r="AM156" i="2"/>
  <c r="AK156" i="2"/>
  <c r="AF156" i="2"/>
  <c r="AG156" i="2" s="1"/>
  <c r="AC156" i="2"/>
  <c r="AQ156" i="2" s="1"/>
  <c r="S156" i="2"/>
  <c r="BB155" i="2"/>
  <c r="AZ155" i="2"/>
  <c r="AU155" i="2"/>
  <c r="AP155" i="2"/>
  <c r="AM155" i="2"/>
  <c r="AK155" i="2"/>
  <c r="AF155" i="2"/>
  <c r="AG155" i="2" s="1"/>
  <c r="AC155" i="2"/>
  <c r="S155" i="2"/>
  <c r="BB154" i="2"/>
  <c r="AZ154" i="2"/>
  <c r="AU154" i="2"/>
  <c r="AP154" i="2"/>
  <c r="AM154" i="2"/>
  <c r="AK154" i="2"/>
  <c r="AF154" i="2"/>
  <c r="AG154" i="2" s="1"/>
  <c r="AC154" i="2"/>
  <c r="AQ154" i="2" s="1"/>
  <c r="S154" i="2"/>
  <c r="BB153" i="2"/>
  <c r="AZ153" i="2"/>
  <c r="AU153" i="2"/>
  <c r="AP153" i="2"/>
  <c r="AM153" i="2"/>
  <c r="AK153" i="2"/>
  <c r="AF153" i="2"/>
  <c r="AG153" i="2" s="1"/>
  <c r="AC153" i="2"/>
  <c r="S153" i="2"/>
  <c r="BB152" i="2"/>
  <c r="AZ152" i="2"/>
  <c r="AU152" i="2"/>
  <c r="AP152" i="2"/>
  <c r="AM152" i="2"/>
  <c r="AK152" i="2"/>
  <c r="AF152" i="2"/>
  <c r="AG152" i="2" s="1"/>
  <c r="AC152" i="2"/>
  <c r="AQ152" i="2" s="1"/>
  <c r="S152" i="2"/>
  <c r="BB151" i="2"/>
  <c r="AZ151" i="2"/>
  <c r="AU151" i="2"/>
  <c r="AP151" i="2"/>
  <c r="AM151" i="2"/>
  <c r="AK151" i="2"/>
  <c r="AF151" i="2"/>
  <c r="AG151" i="2" s="1"/>
  <c r="AC151" i="2"/>
  <c r="S151" i="2"/>
  <c r="BB150" i="2"/>
  <c r="AZ150" i="2"/>
  <c r="AU150" i="2"/>
  <c r="AP150" i="2"/>
  <c r="AM150" i="2"/>
  <c r="AK150" i="2"/>
  <c r="AF150" i="2"/>
  <c r="AG150" i="2" s="1"/>
  <c r="AC150" i="2"/>
  <c r="AQ150" i="2" s="1"/>
  <c r="S150" i="2"/>
  <c r="BB149" i="2"/>
  <c r="AZ149" i="2"/>
  <c r="AU149" i="2"/>
  <c r="AP149" i="2"/>
  <c r="AM149" i="2"/>
  <c r="AK149" i="2"/>
  <c r="AF149" i="2"/>
  <c r="AC149" i="2"/>
  <c r="AQ149" i="2" s="1"/>
  <c r="S149" i="2"/>
  <c r="BB148" i="2"/>
  <c r="AZ148" i="2"/>
  <c r="AU148" i="2"/>
  <c r="AP148" i="2"/>
  <c r="AM148" i="2"/>
  <c r="AK148" i="2"/>
  <c r="AF148" i="2"/>
  <c r="AG148" i="2" s="1"/>
  <c r="AC148" i="2"/>
  <c r="AQ148" i="2" s="1"/>
  <c r="S148" i="2"/>
  <c r="BB147" i="2"/>
  <c r="AZ147" i="2"/>
  <c r="AU147" i="2"/>
  <c r="AP147" i="2"/>
  <c r="AM147" i="2"/>
  <c r="AK147" i="2"/>
  <c r="AF147" i="2"/>
  <c r="AC147" i="2"/>
  <c r="AQ147" i="2" s="1"/>
  <c r="S147" i="2"/>
  <c r="BB146" i="2"/>
  <c r="AZ146" i="2"/>
  <c r="AU146" i="2"/>
  <c r="AP146" i="2"/>
  <c r="AM146" i="2"/>
  <c r="AK146" i="2"/>
  <c r="AF146" i="2"/>
  <c r="AG146" i="2" s="1"/>
  <c r="AC146" i="2"/>
  <c r="AQ146" i="2" s="1"/>
  <c r="S146" i="2"/>
  <c r="BB145" i="2"/>
  <c r="AZ145" i="2"/>
  <c r="AU145" i="2"/>
  <c r="AP145" i="2"/>
  <c r="AM145" i="2"/>
  <c r="AK145" i="2"/>
  <c r="AF145" i="2"/>
  <c r="AC145" i="2"/>
  <c r="AQ145" i="2" s="1"/>
  <c r="S145" i="2"/>
  <c r="BB144" i="2"/>
  <c r="AZ144" i="2"/>
  <c r="AU144" i="2"/>
  <c r="AP144" i="2"/>
  <c r="AM144" i="2"/>
  <c r="AK144" i="2"/>
  <c r="AF144" i="2"/>
  <c r="AG144" i="2" s="1"/>
  <c r="AC144" i="2"/>
  <c r="AE144" i="2" s="1"/>
  <c r="S144" i="2"/>
  <c r="BB143" i="2"/>
  <c r="AZ143" i="2"/>
  <c r="AU143" i="2"/>
  <c r="AP143" i="2"/>
  <c r="AM143" i="2"/>
  <c r="AK143" i="2"/>
  <c r="AF143" i="2"/>
  <c r="AG143" i="2" s="1"/>
  <c r="AC143" i="2"/>
  <c r="AQ143" i="2" s="1"/>
  <c r="S143" i="2"/>
  <c r="BB142" i="2"/>
  <c r="AZ142" i="2"/>
  <c r="AU142" i="2"/>
  <c r="AP142" i="2"/>
  <c r="AM142" i="2"/>
  <c r="AK142" i="2"/>
  <c r="AF142" i="2"/>
  <c r="AG142" i="2" s="1"/>
  <c r="AC142" i="2"/>
  <c r="AE142" i="2" s="1"/>
  <c r="S142" i="2"/>
  <c r="BB141" i="2"/>
  <c r="AZ141" i="2"/>
  <c r="AU141" i="2"/>
  <c r="AP141" i="2"/>
  <c r="AM141" i="2"/>
  <c r="AK141" i="2"/>
  <c r="AF141" i="2"/>
  <c r="AG141" i="2" s="1"/>
  <c r="AC141" i="2"/>
  <c r="AQ141" i="2" s="1"/>
  <c r="S141" i="2"/>
  <c r="BB140" i="2"/>
  <c r="AZ140" i="2"/>
  <c r="AU140" i="2"/>
  <c r="AP140" i="2"/>
  <c r="AM140" i="2"/>
  <c r="AK140" i="2"/>
  <c r="AF140" i="2"/>
  <c r="AG140" i="2" s="1"/>
  <c r="AC140" i="2"/>
  <c r="AE140" i="2" s="1"/>
  <c r="S140" i="2"/>
  <c r="BB139" i="2"/>
  <c r="AZ139" i="2"/>
  <c r="AU139" i="2"/>
  <c r="AP139" i="2"/>
  <c r="AM139" i="2"/>
  <c r="AK139" i="2"/>
  <c r="AF139" i="2"/>
  <c r="AG139" i="2" s="1"/>
  <c r="AC139" i="2"/>
  <c r="S139" i="2"/>
  <c r="BB138" i="2"/>
  <c r="AZ138" i="2"/>
  <c r="AU138" i="2"/>
  <c r="AP138" i="2"/>
  <c r="AM138" i="2"/>
  <c r="AK138" i="2"/>
  <c r="AF138" i="2"/>
  <c r="AG138" i="2" s="1"/>
  <c r="AC138" i="2"/>
  <c r="AQ138" i="2" s="1"/>
  <c r="S138" i="2"/>
  <c r="BB137" i="2"/>
  <c r="AZ137" i="2"/>
  <c r="AU137" i="2"/>
  <c r="AP137" i="2"/>
  <c r="AM137" i="2"/>
  <c r="AK137" i="2"/>
  <c r="AF137" i="2"/>
  <c r="AG137" i="2" s="1"/>
  <c r="AC137" i="2"/>
  <c r="S137" i="2"/>
  <c r="BB136" i="2"/>
  <c r="AZ136" i="2"/>
  <c r="AU136" i="2"/>
  <c r="AP136" i="2"/>
  <c r="AM136" i="2"/>
  <c r="AK136" i="2"/>
  <c r="AF136" i="2"/>
  <c r="AG136" i="2" s="1"/>
  <c r="AC136" i="2"/>
  <c r="AQ136" i="2" s="1"/>
  <c r="S136" i="2"/>
  <c r="BB135" i="2"/>
  <c r="AZ135" i="2"/>
  <c r="AU135" i="2"/>
  <c r="AP135" i="2"/>
  <c r="AM135" i="2"/>
  <c r="AK135" i="2"/>
  <c r="AF135" i="2"/>
  <c r="AG135" i="2" s="1"/>
  <c r="AC135" i="2"/>
  <c r="S135" i="2"/>
  <c r="BB134" i="2"/>
  <c r="AZ134" i="2"/>
  <c r="AU134" i="2"/>
  <c r="AP134" i="2"/>
  <c r="AM134" i="2"/>
  <c r="AK134" i="2"/>
  <c r="AF134" i="2"/>
  <c r="AG134" i="2" s="1"/>
  <c r="AC134" i="2"/>
  <c r="AQ134" i="2" s="1"/>
  <c r="S134" i="2"/>
  <c r="BB133" i="2"/>
  <c r="AZ133" i="2"/>
  <c r="AU133" i="2"/>
  <c r="AP133" i="2"/>
  <c r="AM133" i="2"/>
  <c r="AK133" i="2"/>
  <c r="AF133" i="2"/>
  <c r="AG133" i="2" s="1"/>
  <c r="AC133" i="2"/>
  <c r="S133" i="2"/>
  <c r="BB132" i="2"/>
  <c r="AZ132" i="2"/>
  <c r="AU132" i="2"/>
  <c r="AP132" i="2"/>
  <c r="AM132" i="2"/>
  <c r="AK132" i="2"/>
  <c r="AF132" i="2"/>
  <c r="AG132" i="2" s="1"/>
  <c r="AC132" i="2"/>
  <c r="S132" i="2"/>
  <c r="BB131" i="2"/>
  <c r="AZ131" i="2"/>
  <c r="AU131" i="2"/>
  <c r="AP131" i="2"/>
  <c r="AM131" i="2"/>
  <c r="AK131" i="2"/>
  <c r="AF131" i="2"/>
  <c r="AG131" i="2" s="1"/>
  <c r="AC131" i="2"/>
  <c r="S131" i="2"/>
  <c r="BB130" i="2"/>
  <c r="AZ130" i="2"/>
  <c r="AU130" i="2"/>
  <c r="AP130" i="2"/>
  <c r="AM130" i="2"/>
  <c r="AK130" i="2"/>
  <c r="AF130" i="2"/>
  <c r="AG130" i="2" s="1"/>
  <c r="AC130" i="2"/>
  <c r="S130" i="2"/>
  <c r="BB129" i="2"/>
  <c r="AZ129" i="2"/>
  <c r="AU129" i="2"/>
  <c r="AP129" i="2"/>
  <c r="AM129" i="2"/>
  <c r="AK129" i="2"/>
  <c r="AF129" i="2"/>
  <c r="AG129" i="2" s="1"/>
  <c r="AC129" i="2"/>
  <c r="S129" i="2"/>
  <c r="BB128" i="2"/>
  <c r="AZ128" i="2"/>
  <c r="AU128" i="2"/>
  <c r="AP128" i="2"/>
  <c r="AM128" i="2"/>
  <c r="AK128" i="2"/>
  <c r="AF128" i="2"/>
  <c r="AG128" i="2" s="1"/>
  <c r="AC128" i="2"/>
  <c r="S128" i="2"/>
  <c r="BB127" i="2"/>
  <c r="AZ127" i="2"/>
  <c r="AU127" i="2"/>
  <c r="AP127" i="2"/>
  <c r="AM127" i="2"/>
  <c r="AK127" i="2"/>
  <c r="AF127" i="2"/>
  <c r="AG127" i="2" s="1"/>
  <c r="AC127" i="2"/>
  <c r="S127" i="2"/>
  <c r="BB126" i="2"/>
  <c r="AZ126" i="2"/>
  <c r="AU126" i="2"/>
  <c r="AP126" i="2"/>
  <c r="AM126" i="2"/>
  <c r="AK126" i="2"/>
  <c r="AF126" i="2"/>
  <c r="AG126" i="2" s="1"/>
  <c r="AC126" i="2"/>
  <c r="S126" i="2"/>
  <c r="BB125" i="2"/>
  <c r="AZ125" i="2"/>
  <c r="AU125" i="2"/>
  <c r="AP125" i="2"/>
  <c r="AM125" i="2"/>
  <c r="AK125" i="2"/>
  <c r="AF125" i="2"/>
  <c r="AG125" i="2" s="1"/>
  <c r="AC125" i="2"/>
  <c r="S125" i="2"/>
  <c r="BB124" i="2"/>
  <c r="AZ124" i="2"/>
  <c r="AU124" i="2"/>
  <c r="AP124" i="2"/>
  <c r="AM124" i="2"/>
  <c r="AK124" i="2"/>
  <c r="AF124" i="2"/>
  <c r="AG124" i="2" s="1"/>
  <c r="AC124" i="2"/>
  <c r="S124" i="2"/>
  <c r="BB123" i="2"/>
  <c r="AZ123" i="2"/>
  <c r="AU123" i="2"/>
  <c r="AP123" i="2"/>
  <c r="AM123" i="2"/>
  <c r="AK123" i="2"/>
  <c r="AF123" i="2"/>
  <c r="AG123" i="2" s="1"/>
  <c r="AC123" i="2"/>
  <c r="S123" i="2"/>
  <c r="AU122" i="2"/>
  <c r="AF122" i="2"/>
  <c r="AC122" i="2"/>
  <c r="AQ122" i="2" s="1"/>
  <c r="AU121" i="2"/>
  <c r="AF121" i="2"/>
  <c r="AC121" i="2"/>
  <c r="BB120" i="2"/>
  <c r="AZ120" i="2"/>
  <c r="AU120" i="2"/>
  <c r="AP120" i="2"/>
  <c r="AM120" i="2"/>
  <c r="AK120" i="2"/>
  <c r="AF120" i="2"/>
  <c r="AC120" i="2"/>
  <c r="AQ120" i="2" s="1"/>
  <c r="S120" i="2"/>
  <c r="BB119" i="2"/>
  <c r="AZ119" i="2"/>
  <c r="AU119" i="2"/>
  <c r="AP119" i="2"/>
  <c r="AM119" i="2"/>
  <c r="AK119" i="2"/>
  <c r="AF119" i="2"/>
  <c r="AG119" i="2" s="1"/>
  <c r="AC119" i="2"/>
  <c r="S119" i="2"/>
  <c r="BB118" i="2"/>
  <c r="AZ118" i="2"/>
  <c r="AU118" i="2"/>
  <c r="AP118" i="2"/>
  <c r="AM118" i="2"/>
  <c r="AK118" i="2"/>
  <c r="AF118" i="2"/>
  <c r="AG118" i="2" s="1"/>
  <c r="AC118" i="2"/>
  <c r="AQ118" i="2" s="1"/>
  <c r="S118" i="2"/>
  <c r="BB117" i="2"/>
  <c r="AZ117" i="2"/>
  <c r="AU117" i="2"/>
  <c r="AP117" i="2"/>
  <c r="AM117" i="2"/>
  <c r="AK117" i="2"/>
  <c r="AF117" i="2"/>
  <c r="AG117" i="2" s="1"/>
  <c r="AC117" i="2"/>
  <c r="S117" i="2"/>
  <c r="AU116" i="2"/>
  <c r="AF116" i="2"/>
  <c r="AC116" i="2"/>
  <c r="AQ116" i="2" s="1"/>
  <c r="AU115" i="2"/>
  <c r="AF115" i="2"/>
  <c r="AC115" i="2"/>
  <c r="AQ115" i="2" s="1"/>
  <c r="AU114" i="2"/>
  <c r="AF114" i="2"/>
  <c r="AC114" i="2"/>
  <c r="AQ114" i="2" s="1"/>
  <c r="AU113" i="2"/>
  <c r="AF113" i="2"/>
  <c r="AC113" i="2"/>
  <c r="AU112" i="2"/>
  <c r="AF112" i="2"/>
  <c r="AC112" i="2"/>
  <c r="AQ112" i="2" s="1"/>
  <c r="AU111" i="2"/>
  <c r="AF111" i="2"/>
  <c r="AC111" i="2"/>
  <c r="AQ111" i="2" s="1"/>
  <c r="AU110" i="2"/>
  <c r="AF110" i="2"/>
  <c r="AC110" i="2"/>
  <c r="AQ110" i="2" s="1"/>
  <c r="AU109" i="2"/>
  <c r="AF109" i="2"/>
  <c r="AC109" i="2"/>
  <c r="BB108" i="2"/>
  <c r="AZ108" i="2"/>
  <c r="AU108" i="2"/>
  <c r="AP108" i="2"/>
  <c r="AM108" i="2"/>
  <c r="AK108" i="2"/>
  <c r="AF108" i="2"/>
  <c r="AC108" i="2"/>
  <c r="S108" i="2"/>
  <c r="BB107" i="2"/>
  <c r="AZ107" i="2"/>
  <c r="AU107" i="2"/>
  <c r="AP107" i="2"/>
  <c r="AM107" i="2"/>
  <c r="AK107" i="2"/>
  <c r="AF107" i="2"/>
  <c r="AG107" i="2" s="1"/>
  <c r="AC107" i="2"/>
  <c r="AE107" i="2" s="1"/>
  <c r="S107" i="2"/>
  <c r="BB106" i="2"/>
  <c r="AZ106" i="2"/>
  <c r="AU106" i="2"/>
  <c r="AP106" i="2"/>
  <c r="AM106" i="2"/>
  <c r="AK106" i="2"/>
  <c r="AF106" i="2"/>
  <c r="AG106" i="2" s="1"/>
  <c r="AC106" i="2"/>
  <c r="AQ106" i="2" s="1"/>
  <c r="S106" i="2"/>
  <c r="BB105" i="2"/>
  <c r="AZ105" i="2"/>
  <c r="AU105" i="2"/>
  <c r="AP105" i="2"/>
  <c r="AM105" i="2"/>
  <c r="AK105" i="2"/>
  <c r="AF105" i="2"/>
  <c r="AG105" i="2" s="1"/>
  <c r="AC105" i="2"/>
  <c r="AE105" i="2" s="1"/>
  <c r="S105" i="2"/>
  <c r="BB104" i="2"/>
  <c r="AZ104" i="2"/>
  <c r="AU104" i="2"/>
  <c r="AP104" i="2"/>
  <c r="AM104" i="2"/>
  <c r="AK104" i="2"/>
  <c r="AF104" i="2"/>
  <c r="AG104" i="2" s="1"/>
  <c r="AC104" i="2"/>
  <c r="S104" i="2"/>
  <c r="BB103" i="2"/>
  <c r="AZ103" i="2"/>
  <c r="AU103" i="2"/>
  <c r="AP103" i="2"/>
  <c r="AM103" i="2"/>
  <c r="AK103" i="2"/>
  <c r="AF103" i="2"/>
  <c r="AG103" i="2" s="1"/>
  <c r="AC103" i="2"/>
  <c r="AE103" i="2" s="1"/>
  <c r="S103" i="2"/>
  <c r="BB102" i="2"/>
  <c r="AZ102" i="2"/>
  <c r="AU102" i="2"/>
  <c r="AP102" i="2"/>
  <c r="AM102" i="2"/>
  <c r="AK102" i="2"/>
  <c r="AF102" i="2"/>
  <c r="AG102" i="2" s="1"/>
  <c r="AC102" i="2"/>
  <c r="AQ102" i="2" s="1"/>
  <c r="S102" i="2"/>
  <c r="BB101" i="2"/>
  <c r="AZ101" i="2"/>
  <c r="AU101" i="2"/>
  <c r="AP101" i="2"/>
  <c r="AM101" i="2"/>
  <c r="AK101" i="2"/>
  <c r="AF101" i="2"/>
  <c r="AG101" i="2" s="1"/>
  <c r="AC101" i="2"/>
  <c r="AE101" i="2" s="1"/>
  <c r="S101" i="2"/>
  <c r="BB100" i="2"/>
  <c r="AZ100" i="2"/>
  <c r="AU100" i="2"/>
  <c r="AP100" i="2"/>
  <c r="AM100" i="2"/>
  <c r="AK100" i="2"/>
  <c r="AF100" i="2"/>
  <c r="AG100" i="2" s="1"/>
  <c r="AC100" i="2"/>
  <c r="S100" i="2"/>
  <c r="BB99" i="2"/>
  <c r="AZ99" i="2"/>
  <c r="AU99" i="2"/>
  <c r="AP99" i="2"/>
  <c r="AM99" i="2"/>
  <c r="AK99" i="2"/>
  <c r="AF99" i="2"/>
  <c r="AG99" i="2" s="1"/>
  <c r="AC99" i="2"/>
  <c r="S99" i="2"/>
  <c r="BB98" i="2"/>
  <c r="AZ98" i="2"/>
  <c r="AU98" i="2"/>
  <c r="AP98" i="2"/>
  <c r="AM98" i="2"/>
  <c r="AK98" i="2"/>
  <c r="AF98" i="2"/>
  <c r="AG98" i="2" s="1"/>
  <c r="AC98" i="2"/>
  <c r="AQ98" i="2" s="1"/>
  <c r="S98" i="2"/>
  <c r="AU97" i="2"/>
  <c r="AF97" i="2"/>
  <c r="AC97" i="2"/>
  <c r="BB96" i="2"/>
  <c r="AZ96" i="2"/>
  <c r="AU96" i="2"/>
  <c r="AP96" i="2"/>
  <c r="AM96" i="2"/>
  <c r="AK96" i="2"/>
  <c r="AF96" i="2"/>
  <c r="AC96" i="2"/>
  <c r="AQ96" i="2" s="1"/>
  <c r="S96" i="2"/>
  <c r="AU95" i="2"/>
  <c r="AF95" i="2"/>
  <c r="AC95" i="2"/>
  <c r="AU94" i="2"/>
  <c r="AF94" i="2"/>
  <c r="AC94" i="2"/>
  <c r="AU93" i="2"/>
  <c r="AF93" i="2"/>
  <c r="AC93" i="2"/>
  <c r="AQ93" i="2" s="1"/>
  <c r="BB92" i="2"/>
  <c r="AZ92" i="2"/>
  <c r="AU92" i="2"/>
  <c r="AP92" i="2"/>
  <c r="AM92" i="2"/>
  <c r="AF92" i="2"/>
  <c r="AC92" i="2"/>
  <c r="AE92" i="2" s="1"/>
  <c r="S92" i="2"/>
  <c r="BB91" i="2"/>
  <c r="AZ91" i="2"/>
  <c r="AU91" i="2"/>
  <c r="AP91" i="2"/>
  <c r="AM91" i="2"/>
  <c r="AK91" i="2"/>
  <c r="AF91" i="2"/>
  <c r="AC91" i="2"/>
  <c r="AQ91" i="2" s="1"/>
  <c r="S91" i="2"/>
  <c r="BB90" i="2"/>
  <c r="AZ90" i="2"/>
  <c r="AU90" i="2"/>
  <c r="AP90" i="2"/>
  <c r="AM90" i="2"/>
  <c r="AK90" i="2"/>
  <c r="AF90" i="2"/>
  <c r="AG90" i="2" s="1"/>
  <c r="AC90" i="2"/>
  <c r="AE90" i="2" s="1"/>
  <c r="S90" i="2"/>
  <c r="BB89" i="2"/>
  <c r="AZ89" i="2"/>
  <c r="AU89" i="2"/>
  <c r="AP89" i="2"/>
  <c r="AM89" i="2"/>
  <c r="AK89" i="2"/>
  <c r="AF89" i="2"/>
  <c r="AC89" i="2"/>
  <c r="S89" i="2"/>
  <c r="BB88" i="2"/>
  <c r="AZ88" i="2"/>
  <c r="AU88" i="2"/>
  <c r="AP88" i="2"/>
  <c r="AM88" i="2"/>
  <c r="AK88" i="2"/>
  <c r="AF88" i="2"/>
  <c r="AG88" i="2" s="1"/>
  <c r="AC88" i="2"/>
  <c r="AE88" i="2" s="1"/>
  <c r="S88" i="2"/>
  <c r="BB87" i="2"/>
  <c r="AZ87" i="2"/>
  <c r="AU87" i="2"/>
  <c r="AP87" i="2"/>
  <c r="AM87" i="2"/>
  <c r="AK87" i="2"/>
  <c r="AF87" i="2"/>
  <c r="AC87" i="2"/>
  <c r="AQ87" i="2" s="1"/>
  <c r="S87" i="2"/>
  <c r="BB86" i="2"/>
  <c r="AZ86" i="2"/>
  <c r="AU86" i="2"/>
  <c r="AP86" i="2"/>
  <c r="AM86" i="2"/>
  <c r="AK86" i="2"/>
  <c r="AF86" i="2"/>
  <c r="AG86" i="2" s="1"/>
  <c r="AC86" i="2"/>
  <c r="AE86" i="2" s="1"/>
  <c r="S86" i="2"/>
  <c r="BB85" i="2"/>
  <c r="AZ85" i="2"/>
  <c r="AU85" i="2"/>
  <c r="AP85" i="2"/>
  <c r="AM85" i="2"/>
  <c r="AK85" i="2"/>
  <c r="AF85" i="2"/>
  <c r="AC85" i="2"/>
  <c r="S85" i="2"/>
  <c r="BB84" i="2"/>
  <c r="AZ84" i="2"/>
  <c r="AU84" i="2"/>
  <c r="AP84" i="2"/>
  <c r="AM84" i="2"/>
  <c r="AK84" i="2"/>
  <c r="AF84" i="2"/>
  <c r="AG84" i="2" s="1"/>
  <c r="AC84" i="2"/>
  <c r="AE84" i="2" s="1"/>
  <c r="S84" i="2"/>
  <c r="BB83" i="2"/>
  <c r="AZ83" i="2"/>
  <c r="AU83" i="2"/>
  <c r="AP83" i="2"/>
  <c r="AM83" i="2"/>
  <c r="AK83" i="2"/>
  <c r="AF83" i="2"/>
  <c r="AC83" i="2"/>
  <c r="AQ83" i="2" s="1"/>
  <c r="S83" i="2"/>
  <c r="BB82" i="2"/>
  <c r="AZ82" i="2"/>
  <c r="AU82" i="2"/>
  <c r="AP82" i="2"/>
  <c r="AM82" i="2"/>
  <c r="AK82" i="2"/>
  <c r="AF82" i="2"/>
  <c r="AG82" i="2" s="1"/>
  <c r="AC82" i="2"/>
  <c r="AE82" i="2" s="1"/>
  <c r="S82" i="2"/>
  <c r="BB81" i="2"/>
  <c r="AZ81" i="2"/>
  <c r="AU81" i="2"/>
  <c r="AP81" i="2"/>
  <c r="AM81" i="2"/>
  <c r="AK81" i="2"/>
  <c r="AF81" i="2"/>
  <c r="AG81" i="2" s="1"/>
  <c r="AC81" i="2"/>
  <c r="S81" i="2"/>
  <c r="BB80" i="2"/>
  <c r="AZ80" i="2"/>
  <c r="AU80" i="2"/>
  <c r="AP80" i="2"/>
  <c r="AM80" i="2"/>
  <c r="AK80" i="2"/>
  <c r="AF80" i="2"/>
  <c r="AG80" i="2" s="1"/>
  <c r="AC80" i="2"/>
  <c r="S80" i="2"/>
  <c r="BB79" i="2"/>
  <c r="AZ79" i="2"/>
  <c r="AU79" i="2"/>
  <c r="AP79" i="2"/>
  <c r="AM79" i="2"/>
  <c r="AK79" i="2"/>
  <c r="AF79" i="2"/>
  <c r="AG79" i="2" s="1"/>
  <c r="AC79" i="2"/>
  <c r="S79" i="2"/>
  <c r="BB78" i="2"/>
  <c r="AZ78" i="2"/>
  <c r="AU78" i="2"/>
  <c r="AP78" i="2"/>
  <c r="AM78" i="2"/>
  <c r="AK78" i="2"/>
  <c r="AF78" i="2"/>
  <c r="AG78" i="2" s="1"/>
  <c r="AC78" i="2"/>
  <c r="AQ78" i="2" s="1"/>
  <c r="S78" i="2"/>
  <c r="BB77" i="2"/>
  <c r="AZ77" i="2"/>
  <c r="AU77" i="2"/>
  <c r="AP77" i="2"/>
  <c r="AM77" i="2"/>
  <c r="AK77" i="2"/>
  <c r="AF77" i="2"/>
  <c r="AG77" i="2" s="1"/>
  <c r="AC77" i="2"/>
  <c r="S77" i="2"/>
  <c r="BB76" i="2"/>
  <c r="AZ76" i="2"/>
  <c r="AU76" i="2"/>
  <c r="AP76" i="2"/>
  <c r="AM76" i="2"/>
  <c r="AK76" i="2"/>
  <c r="AF76" i="2"/>
  <c r="AG76" i="2" s="1"/>
  <c r="AC76" i="2"/>
  <c r="AQ76" i="2" s="1"/>
  <c r="S76" i="2"/>
  <c r="BB75" i="2"/>
  <c r="AZ75" i="2"/>
  <c r="AU75" i="2"/>
  <c r="AP75" i="2"/>
  <c r="AM75" i="2"/>
  <c r="AK75" i="2"/>
  <c r="AF75" i="2"/>
  <c r="AG75" i="2" s="1"/>
  <c r="AC75" i="2"/>
  <c r="S75" i="2"/>
  <c r="BB74" i="2"/>
  <c r="AZ74" i="2"/>
  <c r="AU74" i="2"/>
  <c r="AP74" i="2"/>
  <c r="AM74" i="2"/>
  <c r="AK74" i="2"/>
  <c r="AF74" i="2"/>
  <c r="AG74" i="2" s="1"/>
  <c r="AC74" i="2"/>
  <c r="AQ74" i="2" s="1"/>
  <c r="S74" i="2"/>
  <c r="BB73" i="2"/>
  <c r="AZ73" i="2"/>
  <c r="AU73" i="2"/>
  <c r="AP73" i="2"/>
  <c r="AM73" i="2"/>
  <c r="AK73" i="2"/>
  <c r="AF73" i="2"/>
  <c r="AG73" i="2" s="1"/>
  <c r="AC73" i="2"/>
  <c r="S73" i="2"/>
  <c r="BB72" i="2"/>
  <c r="AZ72" i="2"/>
  <c r="AU72" i="2"/>
  <c r="AP72" i="2"/>
  <c r="AM72" i="2"/>
  <c r="AK72" i="2"/>
  <c r="AF72" i="2"/>
  <c r="AG72" i="2" s="1"/>
  <c r="AC72" i="2"/>
  <c r="AQ72" i="2" s="1"/>
  <c r="S72" i="2"/>
  <c r="BB71" i="2"/>
  <c r="AZ71" i="2"/>
  <c r="AU71" i="2"/>
  <c r="AP71" i="2"/>
  <c r="AM71" i="2"/>
  <c r="AK71" i="2"/>
  <c r="AF71" i="2"/>
  <c r="AG71" i="2" s="1"/>
  <c r="AC71" i="2"/>
  <c r="S71" i="2"/>
  <c r="BB70" i="2"/>
  <c r="AZ70" i="2"/>
  <c r="AU70" i="2"/>
  <c r="AP70" i="2"/>
  <c r="AM70" i="2"/>
  <c r="AK70" i="2"/>
  <c r="AF70" i="2"/>
  <c r="AG70" i="2" s="1"/>
  <c r="AC70" i="2"/>
  <c r="AQ70" i="2" s="1"/>
  <c r="S70" i="2"/>
  <c r="BB69" i="2"/>
  <c r="AZ69" i="2"/>
  <c r="AU69" i="2"/>
  <c r="AP69" i="2"/>
  <c r="AM69" i="2"/>
  <c r="AK69" i="2"/>
  <c r="AF69" i="2"/>
  <c r="AG69" i="2" s="1"/>
  <c r="AC69" i="2"/>
  <c r="AE69" i="2" s="1"/>
  <c r="S69" i="2"/>
  <c r="BB68" i="2"/>
  <c r="AZ68" i="2"/>
  <c r="AU68" i="2"/>
  <c r="AP68" i="2"/>
  <c r="AM68" i="2"/>
  <c r="AK68" i="2"/>
  <c r="AF68" i="2"/>
  <c r="AG68" i="2" s="1"/>
  <c r="AC68" i="2"/>
  <c r="AQ68" i="2" s="1"/>
  <c r="S68" i="2"/>
  <c r="BB67" i="2"/>
  <c r="AZ67" i="2"/>
  <c r="AU67" i="2"/>
  <c r="AP67" i="2"/>
  <c r="AM67" i="2"/>
  <c r="AK67" i="2"/>
  <c r="AF67" i="2"/>
  <c r="AG67" i="2" s="1"/>
  <c r="AC67" i="2"/>
  <c r="AE67" i="2" s="1"/>
  <c r="S67" i="2"/>
  <c r="BB66" i="2"/>
  <c r="AZ66" i="2"/>
  <c r="AU66" i="2"/>
  <c r="AP66" i="2"/>
  <c r="AM66" i="2"/>
  <c r="AK66" i="2"/>
  <c r="AF66" i="2"/>
  <c r="AG66" i="2" s="1"/>
  <c r="AC66" i="2"/>
  <c r="AQ66" i="2" s="1"/>
  <c r="S66" i="2"/>
  <c r="BB65" i="2"/>
  <c r="AZ65" i="2"/>
  <c r="AU65" i="2"/>
  <c r="AP65" i="2"/>
  <c r="AM65" i="2"/>
  <c r="AK65" i="2"/>
  <c r="AF65" i="2"/>
  <c r="AG65" i="2" s="1"/>
  <c r="AC65" i="2"/>
  <c r="AE65" i="2" s="1"/>
  <c r="S65" i="2"/>
  <c r="BB64" i="2"/>
  <c r="AZ64" i="2"/>
  <c r="AU64" i="2"/>
  <c r="AP64" i="2"/>
  <c r="AM64" i="2"/>
  <c r="AK64" i="2"/>
  <c r="AF64" i="2"/>
  <c r="AG64" i="2" s="1"/>
  <c r="AC64" i="2"/>
  <c r="AQ64" i="2" s="1"/>
  <c r="S64" i="2"/>
  <c r="BB63" i="2"/>
  <c r="AZ63" i="2"/>
  <c r="AU63" i="2"/>
  <c r="AP63" i="2"/>
  <c r="AM63" i="2"/>
  <c r="AK63" i="2"/>
  <c r="AF63" i="2"/>
  <c r="AG63" i="2" s="1"/>
  <c r="AC63" i="2"/>
  <c r="AE63" i="2" s="1"/>
  <c r="S63" i="2"/>
  <c r="BB62" i="2"/>
  <c r="AZ62" i="2"/>
  <c r="AU62" i="2"/>
  <c r="AP62" i="2"/>
  <c r="AM62" i="2"/>
  <c r="AK62" i="2"/>
  <c r="AF62" i="2"/>
  <c r="AG62" i="2" s="1"/>
  <c r="AC62" i="2"/>
  <c r="AQ62" i="2" s="1"/>
  <c r="S62" i="2"/>
  <c r="BB61" i="2"/>
  <c r="AZ61" i="2"/>
  <c r="AU61" i="2"/>
  <c r="AP61" i="2"/>
  <c r="AM61" i="2"/>
  <c r="AK61" i="2"/>
  <c r="AF61" i="2"/>
  <c r="AG61" i="2" s="1"/>
  <c r="AC61" i="2"/>
  <c r="AE61" i="2" s="1"/>
  <c r="S61" i="2"/>
  <c r="BB60" i="2"/>
  <c r="AZ60" i="2"/>
  <c r="AU60" i="2"/>
  <c r="AP60" i="2"/>
  <c r="AM60" i="2"/>
  <c r="AK60" i="2"/>
  <c r="AF60" i="2"/>
  <c r="AG60" i="2" s="1"/>
  <c r="AC60" i="2"/>
  <c r="AQ60" i="2" s="1"/>
  <c r="S60" i="2"/>
  <c r="BB59" i="2"/>
  <c r="AZ59" i="2"/>
  <c r="AU59" i="2"/>
  <c r="AP59" i="2"/>
  <c r="AM59" i="2"/>
  <c r="AK59" i="2"/>
  <c r="AF59" i="2"/>
  <c r="AG59" i="2" s="1"/>
  <c r="AC59" i="2"/>
  <c r="AE59" i="2" s="1"/>
  <c r="S59" i="2"/>
  <c r="BB58" i="2"/>
  <c r="AZ58" i="2"/>
  <c r="AU58" i="2"/>
  <c r="AP58" i="2"/>
  <c r="AM58" i="2"/>
  <c r="AK58" i="2"/>
  <c r="AF58" i="2"/>
  <c r="AG58" i="2" s="1"/>
  <c r="AC58" i="2"/>
  <c r="AQ58" i="2" s="1"/>
  <c r="S58" i="2"/>
  <c r="BB57" i="2"/>
  <c r="AZ57" i="2"/>
  <c r="AU57" i="2"/>
  <c r="AP57" i="2"/>
  <c r="AM57" i="2"/>
  <c r="AK57" i="2"/>
  <c r="AF57" i="2"/>
  <c r="AG57" i="2" s="1"/>
  <c r="AC57" i="2"/>
  <c r="AE57" i="2" s="1"/>
  <c r="S57" i="2"/>
  <c r="BB56" i="2"/>
  <c r="AZ56" i="2"/>
  <c r="AU56" i="2"/>
  <c r="AP56" i="2"/>
  <c r="AM56" i="2"/>
  <c r="AK56" i="2"/>
  <c r="AF56" i="2"/>
  <c r="AG56" i="2" s="1"/>
  <c r="AC56" i="2"/>
  <c r="AQ56" i="2" s="1"/>
  <c r="S56" i="2"/>
  <c r="BB55" i="2"/>
  <c r="AZ55" i="2"/>
  <c r="AU55" i="2"/>
  <c r="AP55" i="2"/>
  <c r="AM55" i="2"/>
  <c r="AK55" i="2"/>
  <c r="AF55" i="2"/>
  <c r="AG55" i="2" s="1"/>
  <c r="AC55" i="2"/>
  <c r="S55" i="2"/>
  <c r="BB54" i="2"/>
  <c r="AZ54" i="2"/>
  <c r="AU54" i="2"/>
  <c r="AP54" i="2"/>
  <c r="AM54" i="2"/>
  <c r="AK54" i="2"/>
  <c r="AF54" i="2"/>
  <c r="AG54" i="2" s="1"/>
  <c r="AC54" i="2"/>
  <c r="AQ54" i="2" s="1"/>
  <c r="S54" i="2"/>
  <c r="BB53" i="2"/>
  <c r="AZ53" i="2"/>
  <c r="AU53" i="2"/>
  <c r="AP53" i="2"/>
  <c r="AM53" i="2"/>
  <c r="AK53" i="2"/>
  <c r="AF53" i="2"/>
  <c r="AG53" i="2" s="1"/>
  <c r="AC53" i="2"/>
  <c r="S53" i="2"/>
  <c r="BB52" i="2"/>
  <c r="AZ52" i="2"/>
  <c r="AU52" i="2"/>
  <c r="AP52" i="2"/>
  <c r="AM52" i="2"/>
  <c r="AK52" i="2"/>
  <c r="AF52" i="2"/>
  <c r="AG52" i="2" s="1"/>
  <c r="AC52" i="2"/>
  <c r="AQ52" i="2" s="1"/>
  <c r="S52" i="2"/>
  <c r="BB51" i="2"/>
  <c r="AZ51" i="2"/>
  <c r="AU51" i="2"/>
  <c r="AP51" i="2"/>
  <c r="AM51" i="2"/>
  <c r="AK51" i="2"/>
  <c r="AF51" i="2"/>
  <c r="AG51" i="2" s="1"/>
  <c r="AC51" i="2"/>
  <c r="S51" i="2"/>
  <c r="BB50" i="2"/>
  <c r="AZ50" i="2"/>
  <c r="AU50" i="2"/>
  <c r="AP50" i="2"/>
  <c r="AM50" i="2"/>
  <c r="AK50" i="2"/>
  <c r="AF50" i="2"/>
  <c r="AG50" i="2" s="1"/>
  <c r="AC50" i="2"/>
  <c r="AQ50" i="2" s="1"/>
  <c r="S50" i="2"/>
  <c r="BB49" i="2"/>
  <c r="AZ49" i="2"/>
  <c r="AU49" i="2"/>
  <c r="AP49" i="2"/>
  <c r="AM49" i="2"/>
  <c r="AK49" i="2"/>
  <c r="AF49" i="2"/>
  <c r="AG49" i="2" s="1"/>
  <c r="AC49" i="2"/>
  <c r="S49" i="2"/>
  <c r="BB48" i="2"/>
  <c r="AZ48" i="2"/>
  <c r="AU48" i="2"/>
  <c r="AP48" i="2"/>
  <c r="AM48" i="2"/>
  <c r="AK48" i="2"/>
  <c r="AF48" i="2"/>
  <c r="AG48" i="2" s="1"/>
  <c r="AC48" i="2"/>
  <c r="AQ48" i="2" s="1"/>
  <c r="S48" i="2"/>
  <c r="BB47" i="2"/>
  <c r="AZ47" i="2"/>
  <c r="AU47" i="2"/>
  <c r="AP47" i="2"/>
  <c r="AM47" i="2"/>
  <c r="AK47" i="2"/>
  <c r="AF47" i="2"/>
  <c r="AC47" i="2"/>
  <c r="S47" i="2"/>
  <c r="AU46" i="2"/>
  <c r="AF46" i="2"/>
  <c r="AG47" i="2" s="1"/>
  <c r="AC46" i="2"/>
  <c r="BB45" i="2"/>
  <c r="AZ45" i="2"/>
  <c r="AU45" i="2"/>
  <c r="AP45" i="2"/>
  <c r="AM45" i="2"/>
  <c r="AK45" i="2"/>
  <c r="AF45" i="2"/>
  <c r="AG45" i="2" s="1"/>
  <c r="AC45" i="2"/>
  <c r="AE45" i="2" s="1"/>
  <c r="S45" i="2"/>
  <c r="BB44" i="2"/>
  <c r="AZ44" i="2"/>
  <c r="AU44" i="2"/>
  <c r="AP44" i="2"/>
  <c r="AM44" i="2"/>
  <c r="AK44" i="2"/>
  <c r="AF44" i="2"/>
  <c r="AG44" i="2" s="1"/>
  <c r="AC44" i="2"/>
  <c r="AQ44" i="2" s="1"/>
  <c r="S44" i="2"/>
  <c r="BB43" i="2"/>
  <c r="AZ43" i="2"/>
  <c r="AU43" i="2"/>
  <c r="AP43" i="2"/>
  <c r="AM43" i="2"/>
  <c r="AK43" i="2"/>
  <c r="AF43" i="2"/>
  <c r="AG43" i="2" s="1"/>
  <c r="AC43" i="2"/>
  <c r="AE43" i="2" s="1"/>
  <c r="S43" i="2"/>
  <c r="BB42" i="2"/>
  <c r="AZ42" i="2"/>
  <c r="AU42" i="2"/>
  <c r="AP42" i="2"/>
  <c r="AM42" i="2"/>
  <c r="AK42" i="2"/>
  <c r="AF42" i="2"/>
  <c r="AG42" i="2" s="1"/>
  <c r="AC42" i="2"/>
  <c r="AQ42" i="2" s="1"/>
  <c r="S42" i="2"/>
  <c r="BB41" i="2"/>
  <c r="AZ41" i="2"/>
  <c r="AU41" i="2"/>
  <c r="AP41" i="2"/>
  <c r="AM41" i="2"/>
  <c r="AK41" i="2"/>
  <c r="AF41" i="2"/>
  <c r="AG41" i="2" s="1"/>
  <c r="AC41" i="2"/>
  <c r="AE41" i="2" s="1"/>
  <c r="S41" i="2"/>
  <c r="BB40" i="2"/>
  <c r="AZ40" i="2"/>
  <c r="AU40" i="2"/>
  <c r="AP40" i="2"/>
  <c r="AM40" i="2"/>
  <c r="AK40" i="2"/>
  <c r="AF40" i="2"/>
  <c r="AG40" i="2" s="1"/>
  <c r="AC40" i="2"/>
  <c r="AQ40" i="2" s="1"/>
  <c r="S40" i="2"/>
  <c r="BB39" i="2"/>
  <c r="AZ39" i="2"/>
  <c r="AU39" i="2"/>
  <c r="AP39" i="2"/>
  <c r="AM39" i="2"/>
  <c r="AK39" i="2"/>
  <c r="AF39" i="2"/>
  <c r="AG39" i="2" s="1"/>
  <c r="AC39" i="2"/>
  <c r="AE39" i="2" s="1"/>
  <c r="S39" i="2"/>
  <c r="BB38" i="2"/>
  <c r="AZ38" i="2"/>
  <c r="AU38" i="2"/>
  <c r="AP38" i="2"/>
  <c r="AM38" i="2"/>
  <c r="AK38" i="2"/>
  <c r="AF38" i="2"/>
  <c r="AG38" i="2" s="1"/>
  <c r="AC38" i="2"/>
  <c r="AQ38" i="2" s="1"/>
  <c r="S38" i="2"/>
  <c r="BB37" i="2"/>
  <c r="AZ37" i="2"/>
  <c r="AU37" i="2"/>
  <c r="AP37" i="2"/>
  <c r="AM37" i="2"/>
  <c r="AK37" i="2"/>
  <c r="AF37" i="2"/>
  <c r="AG37" i="2" s="1"/>
  <c r="AC37" i="2"/>
  <c r="AE37" i="2" s="1"/>
  <c r="S37" i="2"/>
  <c r="BB36" i="2"/>
  <c r="AZ36" i="2"/>
  <c r="AU36" i="2"/>
  <c r="AP36" i="2"/>
  <c r="AM36" i="2"/>
  <c r="AK36" i="2"/>
  <c r="AF36" i="2"/>
  <c r="AG36" i="2" s="1"/>
  <c r="AC36" i="2"/>
  <c r="AQ36" i="2" s="1"/>
  <c r="S36" i="2"/>
  <c r="BB35" i="2"/>
  <c r="AZ35" i="2"/>
  <c r="AU35" i="2"/>
  <c r="AP35" i="2"/>
  <c r="AM35" i="2"/>
  <c r="AK35" i="2"/>
  <c r="AF35" i="2"/>
  <c r="AG35" i="2" s="1"/>
  <c r="AC35" i="2"/>
  <c r="AE35" i="2" s="1"/>
  <c r="S35" i="2"/>
  <c r="BB34" i="2"/>
  <c r="AZ34" i="2"/>
  <c r="AU34" i="2"/>
  <c r="AP34" i="2"/>
  <c r="AM34" i="2"/>
  <c r="AK34" i="2"/>
  <c r="AF34" i="2"/>
  <c r="AG34" i="2" s="1"/>
  <c r="AC34" i="2"/>
  <c r="AQ34" i="2" s="1"/>
  <c r="S34" i="2"/>
  <c r="BB33" i="2"/>
  <c r="AZ33" i="2"/>
  <c r="AU33" i="2"/>
  <c r="AP33" i="2"/>
  <c r="AM33" i="2"/>
  <c r="AK33" i="2"/>
  <c r="AF33" i="2"/>
  <c r="AG33" i="2" s="1"/>
  <c r="AC33" i="2"/>
  <c r="AE33" i="2" s="1"/>
  <c r="S33" i="2"/>
  <c r="BB32" i="2"/>
  <c r="AZ32" i="2"/>
  <c r="AU32" i="2"/>
  <c r="AP32" i="2"/>
  <c r="AM32" i="2"/>
  <c r="AK32" i="2"/>
  <c r="AF32" i="2"/>
  <c r="AG32" i="2" s="1"/>
  <c r="AC32" i="2"/>
  <c r="S32" i="2"/>
  <c r="BB31" i="2"/>
  <c r="AZ31" i="2"/>
  <c r="AU31" i="2"/>
  <c r="AP31" i="2"/>
  <c r="AM31" i="2"/>
  <c r="AK31" i="2"/>
  <c r="AF31" i="2"/>
  <c r="AG31" i="2" s="1"/>
  <c r="AC31" i="2"/>
  <c r="AQ31" i="2" s="1"/>
  <c r="S31" i="2"/>
  <c r="BB30" i="2"/>
  <c r="AZ30" i="2"/>
  <c r="AU30" i="2"/>
  <c r="AP30" i="2"/>
  <c r="AM30" i="2"/>
  <c r="AK30" i="2"/>
  <c r="AF30" i="2"/>
  <c r="AG30" i="2" s="1"/>
  <c r="AC30" i="2"/>
  <c r="S30" i="2"/>
  <c r="BB29" i="2"/>
  <c r="AZ29" i="2"/>
  <c r="AU29" i="2"/>
  <c r="AP29" i="2"/>
  <c r="AM29" i="2"/>
  <c r="AK29" i="2"/>
  <c r="AF29" i="2"/>
  <c r="AG29" i="2" s="1"/>
  <c r="AC29" i="2"/>
  <c r="AQ29" i="2" s="1"/>
  <c r="S29" i="2"/>
  <c r="BB28" i="2"/>
  <c r="AZ28" i="2"/>
  <c r="AU28" i="2"/>
  <c r="AP28" i="2"/>
  <c r="AM28" i="2"/>
  <c r="AK28" i="2"/>
  <c r="AF28" i="2"/>
  <c r="AG28" i="2" s="1"/>
  <c r="AC28" i="2"/>
  <c r="S28" i="2"/>
  <c r="BB27" i="2"/>
  <c r="AZ27" i="2"/>
  <c r="AU27" i="2"/>
  <c r="AP27" i="2"/>
  <c r="AM27" i="2"/>
  <c r="AK27" i="2"/>
  <c r="AF27" i="2"/>
  <c r="AG27" i="2" s="1"/>
  <c r="AC27" i="2"/>
  <c r="AQ27" i="2" s="1"/>
  <c r="S27" i="2"/>
  <c r="BB26" i="2"/>
  <c r="AZ26" i="2"/>
  <c r="AU26" i="2"/>
  <c r="AP26" i="2"/>
  <c r="AM26" i="2"/>
  <c r="AF26" i="2"/>
  <c r="AC26" i="2"/>
  <c r="AE26" i="2" s="1"/>
  <c r="S26" i="2"/>
  <c r="AU25" i="2"/>
  <c r="AF25" i="2"/>
  <c r="AC25" i="2"/>
  <c r="AQ25" i="2" s="1"/>
  <c r="AU24" i="2"/>
  <c r="AF24" i="2"/>
  <c r="AC24" i="2"/>
  <c r="AQ24" i="2" s="1"/>
  <c r="BB23" i="2"/>
  <c r="AZ23" i="2"/>
  <c r="AU23" i="2"/>
  <c r="AP23" i="2"/>
  <c r="AM23" i="2"/>
  <c r="AK23" i="2"/>
  <c r="AF23" i="2"/>
  <c r="AG23" i="2" s="1"/>
  <c r="AC23" i="2"/>
  <c r="S23" i="2"/>
  <c r="BB22" i="2"/>
  <c r="AZ22" i="2"/>
  <c r="AU22" i="2"/>
  <c r="AP22" i="2"/>
  <c r="AM22" i="2"/>
  <c r="AK22" i="2"/>
  <c r="AF22" i="2"/>
  <c r="AG22" i="2" s="1"/>
  <c r="AC22" i="2"/>
  <c r="AQ22" i="2" s="1"/>
  <c r="S22" i="2"/>
  <c r="BB21" i="2"/>
  <c r="AZ21" i="2"/>
  <c r="AU21" i="2"/>
  <c r="AP21" i="2"/>
  <c r="AM21" i="2"/>
  <c r="AK21" i="2"/>
  <c r="AF21" i="2"/>
  <c r="AG21" i="2" s="1"/>
  <c r="AC21" i="2"/>
  <c r="S21" i="2"/>
  <c r="BB20" i="2"/>
  <c r="AZ20" i="2"/>
  <c r="AU20" i="2"/>
  <c r="AP20" i="2"/>
  <c r="AM20" i="2"/>
  <c r="AK20" i="2"/>
  <c r="AF20" i="2"/>
  <c r="AG20" i="2" s="1"/>
  <c r="AC20" i="2"/>
  <c r="AQ20" i="2" s="1"/>
  <c r="S20" i="2"/>
  <c r="BB19" i="2"/>
  <c r="AZ19" i="2"/>
  <c r="AU19" i="2"/>
  <c r="AP19" i="2"/>
  <c r="AM19" i="2"/>
  <c r="AK19" i="2"/>
  <c r="AF19" i="2"/>
  <c r="AG19" i="2" s="1"/>
  <c r="AC19" i="2"/>
  <c r="S19" i="2"/>
  <c r="BB18" i="2"/>
  <c r="AZ18" i="2"/>
  <c r="AU18" i="2"/>
  <c r="AP18" i="2"/>
  <c r="AM18" i="2"/>
  <c r="AK18" i="2"/>
  <c r="AF18" i="2"/>
  <c r="AG18" i="2" s="1"/>
  <c r="AC18" i="2"/>
  <c r="AQ18" i="2" s="1"/>
  <c r="S18" i="2"/>
  <c r="BB17" i="2"/>
  <c r="AZ17" i="2"/>
  <c r="AU17" i="2"/>
  <c r="AP17" i="2"/>
  <c r="AM17" i="2"/>
  <c r="AK17" i="2"/>
  <c r="AF17" i="2"/>
  <c r="AG17" i="2" s="1"/>
  <c r="AC17" i="2"/>
  <c r="S17" i="2"/>
  <c r="BB16" i="2"/>
  <c r="AZ16" i="2"/>
  <c r="AU16" i="2"/>
  <c r="AP16" i="2"/>
  <c r="AM16" i="2"/>
  <c r="AK16" i="2"/>
  <c r="AF16" i="2"/>
  <c r="AG16" i="2" s="1"/>
  <c r="AC16" i="2"/>
  <c r="AQ16" i="2" s="1"/>
  <c r="S16" i="2"/>
  <c r="BB15" i="2"/>
  <c r="AZ15" i="2"/>
  <c r="AU15" i="2"/>
  <c r="AP15" i="2"/>
  <c r="AM15" i="2"/>
  <c r="AK15" i="2"/>
  <c r="AF15" i="2"/>
  <c r="AG15" i="2" s="1"/>
  <c r="AC15" i="2"/>
  <c r="S15" i="2"/>
  <c r="BB14" i="2"/>
  <c r="AZ14" i="2"/>
  <c r="AU14" i="2"/>
  <c r="AP14" i="2"/>
  <c r="AM14" i="2"/>
  <c r="AK14" i="2"/>
  <c r="AF14" i="2"/>
  <c r="AG14" i="2" s="1"/>
  <c r="AC14" i="2"/>
  <c r="AQ14" i="2" s="1"/>
  <c r="S14" i="2"/>
  <c r="BB13" i="2"/>
  <c r="AZ13" i="2"/>
  <c r="AU13" i="2"/>
  <c r="AP13" i="2"/>
  <c r="AM13" i="2"/>
  <c r="AK13" i="2"/>
  <c r="AF13" i="2"/>
  <c r="AG13" i="2" s="1"/>
  <c r="AC13" i="2"/>
  <c r="S13" i="2"/>
  <c r="AU12" i="2"/>
  <c r="AF12" i="2"/>
  <c r="AC12" i="2"/>
  <c r="AQ12" i="2" s="1"/>
  <c r="BB11" i="2"/>
  <c r="AZ11" i="2"/>
  <c r="AU11" i="2"/>
  <c r="AP11" i="2"/>
  <c r="AM11" i="2"/>
  <c r="AK11" i="2"/>
  <c r="AF11" i="2"/>
  <c r="AG11" i="2" s="1"/>
  <c r="AC11" i="2"/>
  <c r="S11" i="2"/>
  <c r="BB10" i="2"/>
  <c r="AZ10" i="2"/>
  <c r="AU10" i="2"/>
  <c r="AP10" i="2"/>
  <c r="AM10" i="2"/>
  <c r="AK10" i="2"/>
  <c r="AF10" i="2"/>
  <c r="AG10" i="2" s="1"/>
  <c r="AC10" i="2"/>
  <c r="AQ10" i="2" s="1"/>
  <c r="S10" i="2"/>
  <c r="BB9" i="2"/>
  <c r="AZ9" i="2"/>
  <c r="AU9" i="2"/>
  <c r="AP9" i="2"/>
  <c r="AM9" i="2"/>
  <c r="AK9" i="2"/>
  <c r="AF9" i="2"/>
  <c r="AG9" i="2" s="1"/>
  <c r="AC9" i="2"/>
  <c r="S9" i="2"/>
  <c r="BB8" i="2"/>
  <c r="AZ8" i="2"/>
  <c r="AU8" i="2"/>
  <c r="AP8" i="2"/>
  <c r="AM8" i="2"/>
  <c r="AK8" i="2"/>
  <c r="AF8" i="2"/>
  <c r="AG8" i="2" s="1"/>
  <c r="AC8" i="2"/>
  <c r="AQ8" i="2" s="1"/>
  <c r="S8" i="2"/>
  <c r="BB7" i="2"/>
  <c r="AZ7" i="2"/>
  <c r="AU7" i="2"/>
  <c r="AP7" i="2"/>
  <c r="AM7" i="2"/>
  <c r="AK7" i="2"/>
  <c r="AF7" i="2"/>
  <c r="AG7" i="2" s="1"/>
  <c r="AC7" i="2"/>
  <c r="S7" i="2"/>
  <c r="BB6" i="2"/>
  <c r="AZ6" i="2"/>
  <c r="AU6" i="2"/>
  <c r="AP6" i="2"/>
  <c r="AM6" i="2"/>
  <c r="AK6" i="2"/>
  <c r="AF6" i="2"/>
  <c r="AG6" i="2" s="1"/>
  <c r="AC6" i="2"/>
  <c r="AQ6" i="2" s="1"/>
  <c r="S6" i="2"/>
  <c r="BB5" i="2"/>
  <c r="AZ5" i="2"/>
  <c r="AU5" i="2"/>
  <c r="AP5" i="2"/>
  <c r="AM5" i="2"/>
  <c r="AK5" i="2"/>
  <c r="AF5" i="2"/>
  <c r="AG5" i="2" s="1"/>
  <c r="AC5" i="2"/>
  <c r="S5" i="2"/>
  <c r="BB4" i="2"/>
  <c r="AZ4" i="2"/>
  <c r="AU4" i="2"/>
  <c r="AP4" i="2"/>
  <c r="AM4" i="2"/>
  <c r="AK4" i="2"/>
  <c r="AF4" i="2"/>
  <c r="AG4" i="2" s="1"/>
  <c r="AC4" i="2"/>
  <c r="AQ4" i="2" s="1"/>
  <c r="S4" i="2"/>
  <c r="BB3" i="2"/>
  <c r="AZ3" i="2"/>
  <c r="AU3" i="2"/>
  <c r="AP3" i="2"/>
  <c r="AM3" i="2"/>
  <c r="AK3" i="2"/>
  <c r="AF3" i="2"/>
  <c r="AG3" i="2" s="1"/>
  <c r="AC3" i="2"/>
  <c r="S3" i="2"/>
  <c r="BC1" i="2"/>
  <c r="BA1" i="2"/>
  <c r="AY1" i="2"/>
  <c r="AX1" i="2"/>
  <c r="AT1" i="2"/>
  <c r="AS1" i="2"/>
  <c r="AR1" i="2"/>
  <c r="AO1" i="2"/>
  <c r="AN1" i="2"/>
  <c r="AL1" i="2"/>
  <c r="AJ1" i="2"/>
  <c r="AB1" i="2"/>
  <c r="AA1" i="2"/>
  <c r="Z1" i="2"/>
  <c r="Y1" i="2"/>
  <c r="X1" i="2"/>
  <c r="W1" i="2"/>
  <c r="V1" i="2"/>
  <c r="U1" i="2"/>
  <c r="T1" i="2"/>
  <c r="R1" i="2"/>
  <c r="O1" i="2"/>
  <c r="N1" i="2"/>
  <c r="M1" i="2"/>
  <c r="L1" i="2"/>
  <c r="I1" i="2"/>
  <c r="AD31" i="2" l="1"/>
  <c r="AD36" i="2"/>
  <c r="AH125" i="2"/>
  <c r="AI125" i="2" s="1"/>
  <c r="AM1" i="2"/>
  <c r="S1" i="2"/>
  <c r="AK1" i="2"/>
  <c r="AU1" i="2"/>
  <c r="AC1" i="2"/>
  <c r="AE1" i="2" s="1"/>
  <c r="AH11" i="2"/>
  <c r="AI11" i="2" s="1"/>
  <c r="AD70" i="2"/>
  <c r="AH70" i="2"/>
  <c r="AI70" i="2" s="1"/>
  <c r="AD91" i="2"/>
  <c r="AE93" i="2"/>
  <c r="AH93" i="2"/>
  <c r="AI93" i="2" s="1"/>
  <c r="AD96" i="2"/>
  <c r="AP1" i="2"/>
  <c r="AZ1" i="2"/>
  <c r="AH3" i="2"/>
  <c r="AI3" i="2" s="1"/>
  <c r="AD20" i="2"/>
  <c r="AD52" i="2"/>
  <c r="AH52" i="2"/>
  <c r="AI52" i="2" s="1"/>
  <c r="AD106" i="2"/>
  <c r="AH106" i="2"/>
  <c r="AI106" i="2" s="1"/>
  <c r="AH133" i="2"/>
  <c r="AI133" i="2" s="1"/>
  <c r="AH157" i="2"/>
  <c r="AI157" i="2" s="1"/>
  <c r="AD173" i="2"/>
  <c r="AH173" i="2"/>
  <c r="AI173" i="2" s="1"/>
  <c r="AH7" i="2"/>
  <c r="AI7" i="2" s="1"/>
  <c r="AD16" i="2"/>
  <c r="AE25" i="2"/>
  <c r="AH25" i="2"/>
  <c r="AI25" i="2" s="1"/>
  <c r="AD27" i="2"/>
  <c r="AD42" i="2"/>
  <c r="AD62" i="2"/>
  <c r="AD78" i="2"/>
  <c r="AH78" i="2"/>
  <c r="AI78" i="2" s="1"/>
  <c r="AD83" i="2"/>
  <c r="AD102" i="2"/>
  <c r="AH102" i="2"/>
  <c r="AI102" i="2" s="1"/>
  <c r="AD120" i="2"/>
  <c r="AH129" i="2"/>
  <c r="AI129" i="2" s="1"/>
  <c r="AH137" i="2"/>
  <c r="AI137" i="2" s="1"/>
  <c r="AD143" i="2"/>
  <c r="AH161" i="2"/>
  <c r="AI161" i="2" s="1"/>
  <c r="AD163" i="2"/>
  <c r="AG164" i="2"/>
  <c r="AD181" i="2"/>
  <c r="AH188" i="2"/>
  <c r="AI188" i="2" s="1"/>
  <c r="AG108" i="2"/>
  <c r="AE111" i="2"/>
  <c r="AH111" i="2"/>
  <c r="AI111" i="2" s="1"/>
  <c r="AE115" i="2"/>
  <c r="AH115" i="2"/>
  <c r="AI115" i="2" s="1"/>
  <c r="AD118" i="2"/>
  <c r="AH123" i="2"/>
  <c r="AI123" i="2" s="1"/>
  <c r="AH127" i="2"/>
  <c r="AI127" i="2" s="1"/>
  <c r="AH131" i="2"/>
  <c r="AI131" i="2" s="1"/>
  <c r="AH135" i="2"/>
  <c r="AI135" i="2" s="1"/>
  <c r="AH151" i="2"/>
  <c r="AI151" i="2" s="1"/>
  <c r="AH153" i="2"/>
  <c r="AI153" i="2" s="1"/>
  <c r="AH5" i="2"/>
  <c r="AI5" i="2" s="1"/>
  <c r="AH9" i="2"/>
  <c r="AI9" i="2" s="1"/>
  <c r="AD14" i="2"/>
  <c r="AD18" i="2"/>
  <c r="AD22" i="2"/>
  <c r="AD29" i="2"/>
  <c r="AD40" i="2"/>
  <c r="AD48" i="2"/>
  <c r="AH48" i="2"/>
  <c r="AI48" i="2" s="1"/>
  <c r="AD56" i="2"/>
  <c r="AH56" i="2"/>
  <c r="AI56" i="2" s="1"/>
  <c r="AD58" i="2"/>
  <c r="AD66" i="2"/>
  <c r="AD74" i="2"/>
  <c r="AH74" i="2"/>
  <c r="AI74" i="2" s="1"/>
  <c r="AD87" i="2"/>
  <c r="AD98" i="2"/>
  <c r="AH98" i="2"/>
  <c r="AI98" i="2" s="1"/>
  <c r="AH155" i="2"/>
  <c r="AI155" i="2" s="1"/>
  <c r="AH159" i="2"/>
  <c r="AI159" i="2" s="1"/>
  <c r="AE166" i="2"/>
  <c r="AH166" i="2"/>
  <c r="AI166" i="2" s="1"/>
  <c r="AD169" i="2"/>
  <c r="AH169" i="2"/>
  <c r="AI169" i="2" s="1"/>
  <c r="AD177" i="2"/>
  <c r="AH177" i="2"/>
  <c r="AI177" i="2" s="1"/>
  <c r="AE190" i="2"/>
  <c r="AH190" i="2"/>
  <c r="AI190" i="2" s="1"/>
  <c r="AD44" i="2"/>
  <c r="AD50" i="2"/>
  <c r="AH50" i="2"/>
  <c r="AI50" i="2" s="1"/>
  <c r="AD54" i="2"/>
  <c r="AH54" i="2"/>
  <c r="AI54" i="2" s="1"/>
  <c r="AD60" i="2"/>
  <c r="AD64" i="2"/>
  <c r="AD68" i="2"/>
  <c r="AD72" i="2"/>
  <c r="AH72" i="2"/>
  <c r="AI72" i="2" s="1"/>
  <c r="AD76" i="2"/>
  <c r="AH76" i="2"/>
  <c r="AI76" i="2" s="1"/>
  <c r="AQ89" i="2"/>
  <c r="AD89" i="2"/>
  <c r="AG92" i="2"/>
  <c r="AH95" i="2"/>
  <c r="AI95" i="2" s="1"/>
  <c r="AE95" i="2"/>
  <c r="AQ95" i="2"/>
  <c r="AH97" i="2"/>
  <c r="AI97" i="2" s="1"/>
  <c r="AE97" i="2"/>
  <c r="AQ97" i="2"/>
  <c r="AQ100" i="2"/>
  <c r="AH100" i="2"/>
  <c r="AI100" i="2" s="1"/>
  <c r="AD100" i="2"/>
  <c r="AQ108" i="2"/>
  <c r="AH108" i="2"/>
  <c r="AI108" i="2" s="1"/>
  <c r="AD108" i="2"/>
  <c r="AH109" i="2"/>
  <c r="AI109" i="2" s="1"/>
  <c r="AE109" i="2"/>
  <c r="AQ109" i="2"/>
  <c r="AH121" i="2"/>
  <c r="AI121" i="2" s="1"/>
  <c r="AE121" i="2"/>
  <c r="AQ121" i="2"/>
  <c r="AQ124" i="2"/>
  <c r="AD124" i="2"/>
  <c r="AQ128" i="2"/>
  <c r="AD128" i="2"/>
  <c r="AQ132" i="2"/>
  <c r="AD132" i="2"/>
  <c r="AQ26" i="2"/>
  <c r="BB1" i="2"/>
  <c r="AD4" i="2"/>
  <c r="AD6" i="2"/>
  <c r="AD8" i="2"/>
  <c r="AD10" i="2"/>
  <c r="AH13" i="2"/>
  <c r="AI13" i="2" s="1"/>
  <c r="AH15" i="2"/>
  <c r="AI15" i="2" s="1"/>
  <c r="AH17" i="2"/>
  <c r="AI17" i="2" s="1"/>
  <c r="AH19" i="2"/>
  <c r="AI19" i="2" s="1"/>
  <c r="AH21" i="2"/>
  <c r="AI21" i="2" s="1"/>
  <c r="AH23" i="2"/>
  <c r="AI23" i="2" s="1"/>
  <c r="AG26" i="2"/>
  <c r="AH28" i="2"/>
  <c r="AI28" i="2" s="1"/>
  <c r="AH30" i="2"/>
  <c r="AI30" i="2" s="1"/>
  <c r="AH32" i="2"/>
  <c r="AI32" i="2" s="1"/>
  <c r="AD34" i="2"/>
  <c r="AD38" i="2"/>
  <c r="AQ80" i="2"/>
  <c r="AH80" i="2"/>
  <c r="AI80" i="2" s="1"/>
  <c r="AD80" i="2"/>
  <c r="AQ85" i="2"/>
  <c r="AD85" i="2"/>
  <c r="AQ104" i="2"/>
  <c r="AH104" i="2"/>
  <c r="AI104" i="2" s="1"/>
  <c r="AD104" i="2"/>
  <c r="AH113" i="2"/>
  <c r="AI113" i="2" s="1"/>
  <c r="AE113" i="2"/>
  <c r="AQ113" i="2"/>
  <c r="AQ126" i="2"/>
  <c r="AD126" i="2"/>
  <c r="AQ130" i="2"/>
  <c r="AD130" i="2"/>
  <c r="AH145" i="2"/>
  <c r="AI145" i="2" s="1"/>
  <c r="AH147" i="2"/>
  <c r="AI147" i="2" s="1"/>
  <c r="AH149" i="2"/>
  <c r="AI149" i="2" s="1"/>
  <c r="AQ188" i="2"/>
  <c r="AH117" i="2"/>
  <c r="AI117" i="2" s="1"/>
  <c r="AH119" i="2"/>
  <c r="AI119" i="2" s="1"/>
  <c r="AG120" i="2"/>
  <c r="AD134" i="2"/>
  <c r="AD136" i="2"/>
  <c r="AD138" i="2"/>
  <c r="AD141" i="2"/>
  <c r="AD145" i="2"/>
  <c r="AD147" i="2"/>
  <c r="AD149" i="2"/>
  <c r="AD151" i="2"/>
  <c r="AD152" i="2"/>
  <c r="AD154" i="2"/>
  <c r="AD156" i="2"/>
  <c r="AD158" i="2"/>
  <c r="AD160" i="2"/>
  <c r="AD162" i="2"/>
  <c r="AH163" i="2"/>
  <c r="AI163" i="2" s="1"/>
  <c r="AD167" i="2"/>
  <c r="AH167" i="2"/>
  <c r="AI167" i="2" s="1"/>
  <c r="AD171" i="2"/>
  <c r="AH171" i="2"/>
  <c r="AI171" i="2" s="1"/>
  <c r="AD175" i="2"/>
  <c r="AH175" i="2"/>
  <c r="AI175" i="2" s="1"/>
  <c r="AD179" i="2"/>
  <c r="AH179" i="2"/>
  <c r="AI179" i="2" s="1"/>
  <c r="AG186" i="2"/>
  <c r="AE188" i="2"/>
  <c r="AD191" i="2"/>
  <c r="AD195" i="2"/>
  <c r="AH195" i="2"/>
  <c r="AI195" i="2" s="1"/>
  <c r="AE3" i="2"/>
  <c r="AE5" i="2"/>
  <c r="AE7" i="2"/>
  <c r="AE9" i="2"/>
  <c r="AE11" i="2"/>
  <c r="AE15" i="2"/>
  <c r="AH16" i="2"/>
  <c r="AI16" i="2" s="1"/>
  <c r="AE17" i="2"/>
  <c r="AH18" i="2"/>
  <c r="AI18" i="2" s="1"/>
  <c r="AH20" i="2"/>
  <c r="AI20" i="2" s="1"/>
  <c r="AE21" i="2"/>
  <c r="AQ21" i="2"/>
  <c r="AE23" i="2"/>
  <c r="AH26" i="2"/>
  <c r="AI26" i="2" s="1"/>
  <c r="AE28" i="2"/>
  <c r="AQ28" i="2"/>
  <c r="AH29" i="2"/>
  <c r="AI29" i="2" s="1"/>
  <c r="AH31" i="2"/>
  <c r="AI31" i="2" s="1"/>
  <c r="AH57" i="2"/>
  <c r="AI57" i="2" s="1"/>
  <c r="AD57" i="2"/>
  <c r="AQ57" i="2"/>
  <c r="AH58" i="2"/>
  <c r="AI58" i="2" s="1"/>
  <c r="AH59" i="2"/>
  <c r="AI59" i="2" s="1"/>
  <c r="AD59" i="2"/>
  <c r="AQ59" i="2"/>
  <c r="AH60" i="2"/>
  <c r="AI60" i="2" s="1"/>
  <c r="AH61" i="2"/>
  <c r="AI61" i="2" s="1"/>
  <c r="AD61" i="2"/>
  <c r="AQ61" i="2"/>
  <c r="AH62" i="2"/>
  <c r="AI62" i="2" s="1"/>
  <c r="AH63" i="2"/>
  <c r="AI63" i="2" s="1"/>
  <c r="AD63" i="2"/>
  <c r="AQ63" i="2"/>
  <c r="AH64" i="2"/>
  <c r="AI64" i="2" s="1"/>
  <c r="AH65" i="2"/>
  <c r="AI65" i="2" s="1"/>
  <c r="AD65" i="2"/>
  <c r="AQ65" i="2"/>
  <c r="AH66" i="2"/>
  <c r="AI66" i="2" s="1"/>
  <c r="AH67" i="2"/>
  <c r="AI67" i="2" s="1"/>
  <c r="AD67" i="2"/>
  <c r="AQ67" i="2"/>
  <c r="AH68" i="2"/>
  <c r="AI68" i="2" s="1"/>
  <c r="AH69" i="2"/>
  <c r="AI69" i="2" s="1"/>
  <c r="AD69" i="2"/>
  <c r="AQ69" i="2"/>
  <c r="AH71" i="2"/>
  <c r="AI71" i="2" s="1"/>
  <c r="AD71" i="2"/>
  <c r="AQ71" i="2"/>
  <c r="AH73" i="2"/>
  <c r="AI73" i="2" s="1"/>
  <c r="AD73" i="2"/>
  <c r="AQ73" i="2"/>
  <c r="AH75" i="2"/>
  <c r="AI75" i="2" s="1"/>
  <c r="AD75" i="2"/>
  <c r="AQ75" i="2"/>
  <c r="AH77" i="2"/>
  <c r="AI77" i="2" s="1"/>
  <c r="AD77" i="2"/>
  <c r="AQ77" i="2"/>
  <c r="AH79" i="2"/>
  <c r="AI79" i="2" s="1"/>
  <c r="AD79" i="2"/>
  <c r="AQ79" i="2"/>
  <c r="AQ81" i="2"/>
  <c r="AE81" i="2"/>
  <c r="AH81" i="2"/>
  <c r="AI81" i="2" s="1"/>
  <c r="AD81" i="2"/>
  <c r="AG83" i="2"/>
  <c r="AH83" i="2"/>
  <c r="AI83" i="2" s="1"/>
  <c r="AG87" i="2"/>
  <c r="AH87" i="2"/>
  <c r="AI87" i="2" s="1"/>
  <c r="AG91" i="2"/>
  <c r="AH91" i="2"/>
  <c r="AI91" i="2" s="1"/>
  <c r="AH99" i="2"/>
  <c r="AI99" i="2" s="1"/>
  <c r="AD99" i="2"/>
  <c r="AE99" i="2"/>
  <c r="AQ3" i="2"/>
  <c r="AH4" i="2"/>
  <c r="AI4" i="2" s="1"/>
  <c r="AQ5" i="2"/>
  <c r="AH6" i="2"/>
  <c r="AI6" i="2" s="1"/>
  <c r="AQ7" i="2"/>
  <c r="AH8" i="2"/>
  <c r="AI8" i="2" s="1"/>
  <c r="AQ9" i="2"/>
  <c r="AH10" i="2"/>
  <c r="AI10" i="2" s="1"/>
  <c r="AQ11" i="2"/>
  <c r="AE13" i="2"/>
  <c r="AQ13" i="2"/>
  <c r="AH14" i="2"/>
  <c r="AI14" i="2" s="1"/>
  <c r="AQ15" i="2"/>
  <c r="AQ17" i="2"/>
  <c r="AE19" i="2"/>
  <c r="AQ19" i="2"/>
  <c r="AH22" i="2"/>
  <c r="AI22" i="2" s="1"/>
  <c r="AQ23" i="2"/>
  <c r="AD26" i="2"/>
  <c r="AH27" i="2"/>
  <c r="AI27" i="2" s="1"/>
  <c r="AE30" i="2"/>
  <c r="AQ30" i="2"/>
  <c r="AE32" i="2"/>
  <c r="AQ32" i="2"/>
  <c r="AH47" i="2"/>
  <c r="AI47" i="2" s="1"/>
  <c r="AD47" i="2"/>
  <c r="AQ47" i="2"/>
  <c r="AH49" i="2"/>
  <c r="AI49" i="2" s="1"/>
  <c r="AD49" i="2"/>
  <c r="AQ49" i="2"/>
  <c r="AH51" i="2"/>
  <c r="AI51" i="2" s="1"/>
  <c r="AD51" i="2"/>
  <c r="AQ51" i="2"/>
  <c r="AH53" i="2"/>
  <c r="AI53" i="2" s="1"/>
  <c r="AD53" i="2"/>
  <c r="AQ53" i="2"/>
  <c r="AH55" i="2"/>
  <c r="AI55" i="2" s="1"/>
  <c r="AD55" i="2"/>
  <c r="AQ55" i="2"/>
  <c r="AF1" i="2"/>
  <c r="AG1" i="2" s="1"/>
  <c r="AD3" i="2"/>
  <c r="AE4" i="2"/>
  <c r="AD5" i="2"/>
  <c r="AE6" i="2"/>
  <c r="AD7" i="2"/>
  <c r="AE8" i="2"/>
  <c r="AD9" i="2"/>
  <c r="AE10" i="2"/>
  <c r="AD11" i="2"/>
  <c r="AE12" i="2"/>
  <c r="AH12" i="2"/>
  <c r="AI12" i="2" s="1"/>
  <c r="AD13" i="2"/>
  <c r="AE14" i="2"/>
  <c r="AD15" i="2"/>
  <c r="AE16" i="2"/>
  <c r="AD17" i="2"/>
  <c r="AE18" i="2"/>
  <c r="AD19" i="2"/>
  <c r="AE20" i="2"/>
  <c r="AD21" i="2"/>
  <c r="AE22" i="2"/>
  <c r="AD23" i="2"/>
  <c r="AE24" i="2"/>
  <c r="AH24" i="2"/>
  <c r="AI24" i="2" s="1"/>
  <c r="AE27" i="2"/>
  <c r="AD28" i="2"/>
  <c r="AE29" i="2"/>
  <c r="AD30" i="2"/>
  <c r="AE31" i="2"/>
  <c r="AD32" i="2"/>
  <c r="AH33" i="2"/>
  <c r="AI33" i="2" s="1"/>
  <c r="AD33" i="2"/>
  <c r="AQ33" i="2"/>
  <c r="AH34" i="2"/>
  <c r="AI34" i="2" s="1"/>
  <c r="AH35" i="2"/>
  <c r="AI35" i="2" s="1"/>
  <c r="AD35" i="2"/>
  <c r="AQ35" i="2"/>
  <c r="AH36" i="2"/>
  <c r="AI36" i="2" s="1"/>
  <c r="AH37" i="2"/>
  <c r="AI37" i="2" s="1"/>
  <c r="AD37" i="2"/>
  <c r="AQ37" i="2"/>
  <c r="AH38" i="2"/>
  <c r="AI38" i="2" s="1"/>
  <c r="AH39" i="2"/>
  <c r="AI39" i="2" s="1"/>
  <c r="AD39" i="2"/>
  <c r="AQ39" i="2"/>
  <c r="AH40" i="2"/>
  <c r="AI40" i="2" s="1"/>
  <c r="AH41" i="2"/>
  <c r="AI41" i="2" s="1"/>
  <c r="AD41" i="2"/>
  <c r="AQ41" i="2"/>
  <c r="AH42" i="2"/>
  <c r="AI42" i="2" s="1"/>
  <c r="AH43" i="2"/>
  <c r="AI43" i="2" s="1"/>
  <c r="AD43" i="2"/>
  <c r="AQ43" i="2"/>
  <c r="AH44" i="2"/>
  <c r="AI44" i="2" s="1"/>
  <c r="AH45" i="2"/>
  <c r="AI45" i="2" s="1"/>
  <c r="AD45" i="2"/>
  <c r="AQ45" i="2"/>
  <c r="AQ46" i="2"/>
  <c r="AH46" i="2"/>
  <c r="AI46" i="2" s="1"/>
  <c r="AE46" i="2"/>
  <c r="AE47" i="2"/>
  <c r="AE49" i="2"/>
  <c r="AE51" i="2"/>
  <c r="AE53" i="2"/>
  <c r="AE55" i="2"/>
  <c r="AE71" i="2"/>
  <c r="AE73" i="2"/>
  <c r="AE75" i="2"/>
  <c r="AE77" i="2"/>
  <c r="AE79" i="2"/>
  <c r="AG85" i="2"/>
  <c r="AH85" i="2"/>
  <c r="AI85" i="2" s="1"/>
  <c r="AG89" i="2"/>
  <c r="AH89" i="2"/>
  <c r="AI89" i="2" s="1"/>
  <c r="AG96" i="2"/>
  <c r="AH96" i="2"/>
  <c r="AI96" i="2" s="1"/>
  <c r="AQ99" i="2"/>
  <c r="AE34" i="2"/>
  <c r="AE36" i="2"/>
  <c r="AE38" i="2"/>
  <c r="AE40" i="2"/>
  <c r="AE42" i="2"/>
  <c r="AE44" i="2"/>
  <c r="AE48" i="2"/>
  <c r="AE50" i="2"/>
  <c r="AE52" i="2"/>
  <c r="AE54" i="2"/>
  <c r="AE56" i="2"/>
  <c r="AE58" i="2"/>
  <c r="AE60" i="2"/>
  <c r="AE62" i="2"/>
  <c r="AE64" i="2"/>
  <c r="AE66" i="2"/>
  <c r="AE68" i="2"/>
  <c r="AE70" i="2"/>
  <c r="AE72" i="2"/>
  <c r="AE74" i="2"/>
  <c r="AE76" i="2"/>
  <c r="AE78" i="2"/>
  <c r="AE80" i="2"/>
  <c r="AH82" i="2"/>
  <c r="AI82" i="2" s="1"/>
  <c r="AD82" i="2"/>
  <c r="AQ82" i="2"/>
  <c r="AH84" i="2"/>
  <c r="AI84" i="2" s="1"/>
  <c r="AD84" i="2"/>
  <c r="AQ84" i="2"/>
  <c r="AH86" i="2"/>
  <c r="AI86" i="2" s="1"/>
  <c r="AD86" i="2"/>
  <c r="AQ86" i="2"/>
  <c r="AH88" i="2"/>
  <c r="AI88" i="2" s="1"/>
  <c r="AD88" i="2"/>
  <c r="AQ88" i="2"/>
  <c r="AH90" i="2"/>
  <c r="AI90" i="2" s="1"/>
  <c r="AD90" i="2"/>
  <c r="AQ90" i="2"/>
  <c r="AQ92" i="2"/>
  <c r="AH92" i="2"/>
  <c r="AI92" i="2" s="1"/>
  <c r="AD92" i="2"/>
  <c r="AQ94" i="2"/>
  <c r="AH94" i="2"/>
  <c r="AI94" i="2" s="1"/>
  <c r="AE94" i="2"/>
  <c r="AH101" i="2"/>
  <c r="AI101" i="2" s="1"/>
  <c r="AD101" i="2"/>
  <c r="AQ101" i="2"/>
  <c r="AH103" i="2"/>
  <c r="AI103" i="2" s="1"/>
  <c r="AD103" i="2"/>
  <c r="AQ103" i="2"/>
  <c r="AH105" i="2"/>
  <c r="AI105" i="2" s="1"/>
  <c r="AD105" i="2"/>
  <c r="AQ105" i="2"/>
  <c r="AH107" i="2"/>
  <c r="AI107" i="2" s="1"/>
  <c r="AD107" i="2"/>
  <c r="AQ107" i="2"/>
  <c r="AE117" i="2"/>
  <c r="AQ117" i="2"/>
  <c r="AH118" i="2"/>
  <c r="AI118" i="2" s="1"/>
  <c r="AE119" i="2"/>
  <c r="AQ119" i="2"/>
  <c r="AH120" i="2"/>
  <c r="AI120" i="2" s="1"/>
  <c r="AE123" i="2"/>
  <c r="AQ123" i="2"/>
  <c r="AH124" i="2"/>
  <c r="AI124" i="2" s="1"/>
  <c r="AE125" i="2"/>
  <c r="AQ125" i="2"/>
  <c r="AH126" i="2"/>
  <c r="AI126" i="2" s="1"/>
  <c r="AE127" i="2"/>
  <c r="AQ127" i="2"/>
  <c r="AH128" i="2"/>
  <c r="AI128" i="2" s="1"/>
  <c r="AE129" i="2"/>
  <c r="AQ129" i="2"/>
  <c r="AH130" i="2"/>
  <c r="AI130" i="2" s="1"/>
  <c r="AE131" i="2"/>
  <c r="AQ131" i="2"/>
  <c r="AH132" i="2"/>
  <c r="AI132" i="2" s="1"/>
  <c r="AE133" i="2"/>
  <c r="AQ133" i="2"/>
  <c r="AH134" i="2"/>
  <c r="AI134" i="2" s="1"/>
  <c r="AE135" i="2"/>
  <c r="AQ135" i="2"/>
  <c r="AH136" i="2"/>
  <c r="AI136" i="2" s="1"/>
  <c r="AE137" i="2"/>
  <c r="AQ137" i="2"/>
  <c r="AH138" i="2"/>
  <c r="AI138" i="2" s="1"/>
  <c r="AQ139" i="2"/>
  <c r="AE139" i="2"/>
  <c r="AE83" i="2"/>
  <c r="AE85" i="2"/>
  <c r="AE87" i="2"/>
  <c r="AE89" i="2"/>
  <c r="AE91" i="2"/>
  <c r="AE96" i="2"/>
  <c r="AE98" i="2"/>
  <c r="AE100" i="2"/>
  <c r="AE102" i="2"/>
  <c r="AE104" i="2"/>
  <c r="AE106" i="2"/>
  <c r="AE108" i="2"/>
  <c r="AE110" i="2"/>
  <c r="AH110" i="2"/>
  <c r="AI110" i="2" s="1"/>
  <c r="AE112" i="2"/>
  <c r="AH112" i="2"/>
  <c r="AI112" i="2" s="1"/>
  <c r="AE114" i="2"/>
  <c r="AH114" i="2"/>
  <c r="AI114" i="2" s="1"/>
  <c r="AE116" i="2"/>
  <c r="AH116" i="2"/>
  <c r="AI116" i="2" s="1"/>
  <c r="AD117" i="2"/>
  <c r="AE118" i="2"/>
  <c r="AD119" i="2"/>
  <c r="AE120" i="2"/>
  <c r="AE122" i="2"/>
  <c r="AH122" i="2"/>
  <c r="AI122" i="2" s="1"/>
  <c r="AD123" i="2"/>
  <c r="AE124" i="2"/>
  <c r="AD125" i="2"/>
  <c r="AE126" i="2"/>
  <c r="AD127" i="2"/>
  <c r="AE128" i="2"/>
  <c r="AD129" i="2"/>
  <c r="AE130" i="2"/>
  <c r="AD131" i="2"/>
  <c r="AE132" i="2"/>
  <c r="AD133" i="2"/>
  <c r="AE134" i="2"/>
  <c r="AD135" i="2"/>
  <c r="AE136" i="2"/>
  <c r="AD137" i="2"/>
  <c r="AE138" i="2"/>
  <c r="AD139" i="2"/>
  <c r="AH139" i="2"/>
  <c r="AI139" i="2" s="1"/>
  <c r="AH140" i="2"/>
  <c r="AI140" i="2" s="1"/>
  <c r="AD140" i="2"/>
  <c r="AQ140" i="2"/>
  <c r="AH141" i="2"/>
  <c r="AI141" i="2" s="1"/>
  <c r="AH142" i="2"/>
  <c r="AI142" i="2" s="1"/>
  <c r="AD142" i="2"/>
  <c r="AQ142" i="2"/>
  <c r="AH143" i="2"/>
  <c r="AI143" i="2" s="1"/>
  <c r="AQ144" i="2"/>
  <c r="AH144" i="2"/>
  <c r="AI144" i="2" s="1"/>
  <c r="AD144" i="2"/>
  <c r="AE141" i="2"/>
  <c r="AE143" i="2"/>
  <c r="AE145" i="2"/>
  <c r="AG145" i="2"/>
  <c r="AD146" i="2"/>
  <c r="AH146" i="2"/>
  <c r="AI146" i="2" s="1"/>
  <c r="AE147" i="2"/>
  <c r="AG147" i="2"/>
  <c r="AD148" i="2"/>
  <c r="AH148" i="2"/>
  <c r="AI148" i="2" s="1"/>
  <c r="AE149" i="2"/>
  <c r="AG149" i="2"/>
  <c r="AD150" i="2"/>
  <c r="AH150" i="2"/>
  <c r="AI150" i="2" s="1"/>
  <c r="AE151" i="2"/>
  <c r="AQ151" i="2"/>
  <c r="AH152" i="2"/>
  <c r="AI152" i="2" s="1"/>
  <c r="AE153" i="2"/>
  <c r="AQ153" i="2"/>
  <c r="AH154" i="2"/>
  <c r="AI154" i="2" s="1"/>
  <c r="AE155" i="2"/>
  <c r="AQ155" i="2"/>
  <c r="AH156" i="2"/>
  <c r="AI156" i="2" s="1"/>
  <c r="AE157" i="2"/>
  <c r="AQ157" i="2"/>
  <c r="AH158" i="2"/>
  <c r="AI158" i="2" s="1"/>
  <c r="AE159" i="2"/>
  <c r="AQ159" i="2"/>
  <c r="AH160" i="2"/>
  <c r="AI160" i="2" s="1"/>
  <c r="AE161" i="2"/>
  <c r="AQ161" i="2"/>
  <c r="AH162" i="2"/>
  <c r="AI162" i="2" s="1"/>
  <c r="AE163" i="2"/>
  <c r="AG163" i="2"/>
  <c r="AD164" i="2"/>
  <c r="AH164" i="2"/>
  <c r="AI164" i="2" s="1"/>
  <c r="AE165" i="2"/>
  <c r="AH165" i="2"/>
  <c r="AI165" i="2" s="1"/>
  <c r="AH184" i="2"/>
  <c r="AI184" i="2" s="1"/>
  <c r="AD184" i="2"/>
  <c r="AQ184" i="2"/>
  <c r="AQ185" i="2"/>
  <c r="AH185" i="2"/>
  <c r="AI185" i="2" s="1"/>
  <c r="AE185" i="2"/>
  <c r="AH194" i="2"/>
  <c r="AI194" i="2" s="1"/>
  <c r="AD194" i="2"/>
  <c r="AQ194" i="2"/>
  <c r="AH196" i="2"/>
  <c r="AI196" i="2" s="1"/>
  <c r="AD196" i="2"/>
  <c r="AQ196" i="2"/>
  <c r="AE146" i="2"/>
  <c r="AE148" i="2"/>
  <c r="AE150" i="2"/>
  <c r="AE152" i="2"/>
  <c r="AD153" i="2"/>
  <c r="AE154" i="2"/>
  <c r="AD155" i="2"/>
  <c r="AE156" i="2"/>
  <c r="AD157" i="2"/>
  <c r="AE158" i="2"/>
  <c r="AD159" i="2"/>
  <c r="AE160" i="2"/>
  <c r="AD161" i="2"/>
  <c r="AE162" i="2"/>
  <c r="AE164" i="2"/>
  <c r="AH168" i="2"/>
  <c r="AI168" i="2" s="1"/>
  <c r="AD168" i="2"/>
  <c r="AQ168" i="2"/>
  <c r="AH170" i="2"/>
  <c r="AI170" i="2" s="1"/>
  <c r="AD170" i="2"/>
  <c r="AQ170" i="2"/>
  <c r="AH172" i="2"/>
  <c r="AI172" i="2" s="1"/>
  <c r="AD172" i="2"/>
  <c r="AQ172" i="2"/>
  <c r="AH174" i="2"/>
  <c r="AI174" i="2" s="1"/>
  <c r="AD174" i="2"/>
  <c r="AQ174" i="2"/>
  <c r="AH176" i="2"/>
  <c r="AI176" i="2" s="1"/>
  <c r="AD176" i="2"/>
  <c r="AQ176" i="2"/>
  <c r="AH178" i="2"/>
  <c r="AI178" i="2" s="1"/>
  <c r="AD178" i="2"/>
  <c r="AQ178" i="2"/>
  <c r="AH180" i="2"/>
  <c r="AI180" i="2" s="1"/>
  <c r="AD180" i="2"/>
  <c r="AQ180" i="2"/>
  <c r="AH181" i="2"/>
  <c r="AI181" i="2" s="1"/>
  <c r="AH182" i="2"/>
  <c r="AI182" i="2" s="1"/>
  <c r="AD182" i="2"/>
  <c r="AQ182" i="2"/>
  <c r="AQ183" i="2"/>
  <c r="AH183" i="2"/>
  <c r="AI183" i="2" s="1"/>
  <c r="AE183" i="2"/>
  <c r="AE184" i="2"/>
  <c r="AH186" i="2"/>
  <c r="AI186" i="2" s="1"/>
  <c r="AD186" i="2"/>
  <c r="AQ186" i="2"/>
  <c r="AQ187" i="2"/>
  <c r="AH187" i="2"/>
  <c r="AI187" i="2" s="1"/>
  <c r="AE187" i="2"/>
  <c r="AQ189" i="2"/>
  <c r="AH189" i="2"/>
  <c r="AI189" i="2" s="1"/>
  <c r="AE189" i="2"/>
  <c r="AH191" i="2"/>
  <c r="AI191" i="2" s="1"/>
  <c r="AH192" i="2"/>
  <c r="AI192" i="2" s="1"/>
  <c r="AD192" i="2"/>
  <c r="AQ192" i="2"/>
  <c r="AQ193" i="2"/>
  <c r="AH193" i="2"/>
  <c r="AI193" i="2" s="1"/>
  <c r="AE193" i="2"/>
  <c r="AE194" i="2"/>
  <c r="AE196" i="2"/>
  <c r="AE167" i="2"/>
  <c r="AE169" i="2"/>
  <c r="AE171" i="2"/>
  <c r="AE173" i="2"/>
  <c r="AE175" i="2"/>
  <c r="AE177" i="2"/>
  <c r="AE179" i="2"/>
  <c r="AE181" i="2"/>
  <c r="AE191" i="2"/>
  <c r="AE195" i="2"/>
  <c r="AD1" i="2" l="1"/>
  <c r="AQ1" i="2"/>
  <c r="AH1" i="2"/>
  <c r="AI1" i="2" s="1"/>
</calcChain>
</file>

<file path=xl/sharedStrings.xml><?xml version="1.0" encoding="utf-8"?>
<sst xmlns="http://schemas.openxmlformats.org/spreadsheetml/2006/main" count="1976" uniqueCount="677">
  <si>
    <t>BIB</t>
  </si>
  <si>
    <t>Code</t>
  </si>
  <si>
    <t>Nom de l'établissement</t>
  </si>
  <si>
    <t>Code postal</t>
  </si>
  <si>
    <t>Ville</t>
  </si>
  <si>
    <t>Code insee de la commune</t>
  </si>
  <si>
    <t>code insee EPCI</t>
  </si>
  <si>
    <t>EPCI</t>
  </si>
  <si>
    <t>comptage</t>
  </si>
  <si>
    <t>BDLA ?</t>
  </si>
  <si>
    <t>Site internet</t>
  </si>
  <si>
    <t>Population</t>
  </si>
  <si>
    <t>horaires</t>
  </si>
  <si>
    <t>places assises</t>
  </si>
  <si>
    <t>postes internet</t>
  </si>
  <si>
    <t>wifi?</t>
  </si>
  <si>
    <t>SIGB</t>
  </si>
  <si>
    <t>Surface</t>
  </si>
  <si>
    <t>Surface / hab</t>
  </si>
  <si>
    <t>Fonds livres</t>
  </si>
  <si>
    <t>acq° livres</t>
  </si>
  <si>
    <t>Fonds CD</t>
  </si>
  <si>
    <t>acq° CD</t>
  </si>
  <si>
    <t>Fonds DVD</t>
  </si>
  <si>
    <t>acq° DVD</t>
  </si>
  <si>
    <t>Fonds JV</t>
  </si>
  <si>
    <t>acq° JV</t>
  </si>
  <si>
    <t>abos. revues</t>
  </si>
  <si>
    <t>Fonds</t>
  </si>
  <si>
    <t>nb docs / hab</t>
  </si>
  <si>
    <t>nb docs / m2</t>
  </si>
  <si>
    <t>Acq°</t>
  </si>
  <si>
    <t>Acq° / 100 hab.</t>
  </si>
  <si>
    <t>durée de conservation</t>
  </si>
  <si>
    <t>Âge théorique</t>
  </si>
  <si>
    <t>inscrits</t>
  </si>
  <si>
    <t>tx inscrits</t>
  </si>
  <si>
    <t>emprunteurs</t>
  </si>
  <si>
    <t>tx emprunteurs</t>
  </si>
  <si>
    <t>fréquentation</t>
  </si>
  <si>
    <t>prêts aux particuliers</t>
  </si>
  <si>
    <t>prêts par hab.</t>
  </si>
  <si>
    <t>Taux de rotation</t>
  </si>
  <si>
    <t>Prêts – Livres –Total – Dont prêt sur documents de la BDP</t>
  </si>
  <si>
    <t>Prêts – Documents sonores –Total – Dont prêt sur documents de la BDP</t>
  </si>
  <si>
    <t>Prêts – Documents vidéo –Total – Dont prêt sur documents de la BDP</t>
  </si>
  <si>
    <t>dont prêts docs. BDLA</t>
  </si>
  <si>
    <t>réseaux sociaux ?</t>
  </si>
  <si>
    <t>Réseaux sociaux</t>
  </si>
  <si>
    <t>budget action culturelle</t>
  </si>
  <si>
    <t>budget acquisition</t>
  </si>
  <si>
    <t>budget acq° / hab</t>
  </si>
  <si>
    <t>ETP</t>
  </si>
  <si>
    <t>ETP pour 2000 hab.</t>
  </si>
  <si>
    <t>Bénévoles</t>
  </si>
  <si>
    <t>gratuité</t>
  </si>
  <si>
    <t>Abbaretz</t>
  </si>
  <si>
    <t>Bibliothèque La Mine Du Livre</t>
  </si>
  <si>
    <t>CC de Nozay</t>
  </si>
  <si>
    <t>BDLA</t>
  </si>
  <si>
    <t>Non</t>
  </si>
  <si>
    <t>AFI-Nanook 4.5</t>
  </si>
  <si>
    <t>Oui</t>
  </si>
  <si>
    <t>Aigrefeuille-sur-Maine</t>
  </si>
  <si>
    <t>Bibliothèque En Maine un livre</t>
  </si>
  <si>
    <t>CA Clisson Sèvre et Maine Agglo</t>
  </si>
  <si>
    <t>https://en-maine-un-livre.org/</t>
  </si>
  <si>
    <t>PMB</t>
  </si>
  <si>
    <t>Ancenis</t>
  </si>
  <si>
    <t>Médiathèque La Pléiade</t>
  </si>
  <si>
    <t>CC du Pays d'Ancenis</t>
  </si>
  <si>
    <t>https://bibliofil.pays-ancenis.com/</t>
  </si>
  <si>
    <t>Orphéé NX - C3rb</t>
  </si>
  <si>
    <t>Facebook - Instagram - Twitter</t>
  </si>
  <si>
    <t>Assérac</t>
  </si>
  <si>
    <t>Bibliothèque municipale Le Pré aux livres</t>
  </si>
  <si>
    <t>CA de la Presqu'île de Guérande Atlantique (Cap Atlantique)</t>
  </si>
  <si>
    <t>https://www.asserac.fr/vie-pratique/culture/la-bibliothequ</t>
  </si>
  <si>
    <t>Paprika</t>
  </si>
  <si>
    <t>Avessac</t>
  </si>
  <si>
    <t>Bibliotheque Municipale</t>
  </si>
  <si>
    <t>CA Redon Agglomération</t>
  </si>
  <si>
    <t>www.mediatheques.redon-agglomeration.bzh</t>
  </si>
  <si>
    <t>orphée nx</t>
  </si>
  <si>
    <t>Basse-Goulaine</t>
  </si>
  <si>
    <t>Mediatheque Municipale</t>
  </si>
  <si>
    <t>Nantes Métropole</t>
  </si>
  <si>
    <t>https://mediatheque.basse-goulaine.fr/</t>
  </si>
  <si>
    <t>PAPRIKA CS2</t>
  </si>
  <si>
    <t>Batz-sur-Mer</t>
  </si>
  <si>
    <t>Bibliothèque de Batz-sur-Mer</t>
  </si>
  <si>
    <t>Www.mediatheque.batzsurmer.fr</t>
  </si>
  <si>
    <t>Orphée</t>
  </si>
  <si>
    <t>Facebook</t>
  </si>
  <si>
    <t>Besné</t>
  </si>
  <si>
    <t>Médiathèque George Sand</t>
  </si>
  <si>
    <t>CA de la Région Nazairienne et de l'Estuaire (CARENE)</t>
  </si>
  <si>
    <t>http://mediatheque.besne.fr/</t>
  </si>
  <si>
    <t>Decalog 11.4.97</t>
  </si>
  <si>
    <t>Blain</t>
  </si>
  <si>
    <t>CC de la Région de Blain</t>
  </si>
  <si>
    <t>blain.bibenligne.fr</t>
  </si>
  <si>
    <t>Blain - St Emilien</t>
  </si>
  <si>
    <t>Bibliothèque L' Envol des Livres (Saint-Emilien de Blain)</t>
  </si>
  <si>
    <t>https://lenvoldeslivres.jimdofree.com/</t>
  </si>
  <si>
    <t>Bouaye</t>
  </si>
  <si>
    <t>Médiathèque Municipale</t>
  </si>
  <si>
    <t>https://mediatheque.bouaye.fr/</t>
  </si>
  <si>
    <t>AFI-Nanook 4.4.10</t>
  </si>
  <si>
    <t>Bouée</t>
  </si>
  <si>
    <t>Bibliothèque de Bouée</t>
  </si>
  <si>
    <t>CC Estuaire et Sillon</t>
  </si>
  <si>
    <t>www.mediatheque.estuaire-sillon.fr</t>
  </si>
  <si>
    <t>Afi-Nanook 4.4.8</t>
  </si>
  <si>
    <t>Bouguenais</t>
  </si>
  <si>
    <t>hors BDLA</t>
  </si>
  <si>
    <t>http://www.mediatheque-bouguenais.fr</t>
  </si>
  <si>
    <t>ALOES 1.90</t>
  </si>
  <si>
    <t>facebook.com/mediatheque.bouguenais.44</t>
  </si>
  <si>
    <t>Boussay</t>
  </si>
  <si>
    <t>Bibliothèque</t>
  </si>
  <si>
    <t>NC</t>
  </si>
  <si>
    <t>pmb</t>
  </si>
  <si>
    <t>Bouvron</t>
  </si>
  <si>
    <t>Bibliothèque Municipale</t>
  </si>
  <si>
    <t>https://bouvron-laminotheque.bibli.fr/</t>
  </si>
  <si>
    <t>PMB V5.28</t>
  </si>
  <si>
    <t>Brains</t>
  </si>
  <si>
    <t>Bibliothèque \</t>
  </si>
  <si>
    <t>https://bibliotheque.mairie-brains.fr/</t>
  </si>
  <si>
    <t>Decalog SIGB</t>
  </si>
  <si>
    <t>Campbon</t>
  </si>
  <si>
    <t>Médiathèque  de Campbon</t>
  </si>
  <si>
    <t>www.mediatheques@estuaire-sillon.fr</t>
  </si>
  <si>
    <t>Carquefou</t>
  </si>
  <si>
    <t>Médiathèque Hélène Carrère d'Encausse - Ludothèque</t>
  </si>
  <si>
    <t>https://www.mediatheque-carquefou.fr/</t>
  </si>
  <si>
    <t>ORPHEE NX</t>
  </si>
  <si>
    <t>Instagram, youtube</t>
  </si>
  <si>
    <t>Casson</t>
  </si>
  <si>
    <t>CC d'Erdre et Gesvres</t>
  </si>
  <si>
    <t>NANOOK</t>
  </si>
  <si>
    <t>Châteaubriant</t>
  </si>
  <si>
    <t>Médiathèque de Chateaubriant</t>
  </si>
  <si>
    <t>CC Châteaubriant-Derval</t>
  </si>
  <si>
    <t>Château-Thébaud</t>
  </si>
  <si>
    <t>Bibliothèque municipale</t>
  </si>
  <si>
    <t>Chaumes-en-Retz (Arthon)</t>
  </si>
  <si>
    <t>Bibliothèque d'Arthon en Retz</t>
  </si>
  <si>
    <t>Chaumes-en-Retz</t>
  </si>
  <si>
    <t>CA Pornic Agglo Pays de Retz</t>
  </si>
  <si>
    <t>bibliotheques-chaumesenretz.fr</t>
  </si>
  <si>
    <t>Microbib-Novalys version 6.114</t>
  </si>
  <si>
    <t>facebook</t>
  </si>
  <si>
    <t>Chaumes-en-Retz (La Sicaudais)</t>
  </si>
  <si>
    <t>Bibliothèque de La Sicaudais</t>
  </si>
  <si>
    <t>https://bibliotheques-chaumesenretz.fr/</t>
  </si>
  <si>
    <t>Microbib-Novalys version 6.115</t>
  </si>
  <si>
    <t>Chaumes-en-Retz (Chéméré)</t>
  </si>
  <si>
    <t>Bibliothèque de Chéméré</t>
  </si>
  <si>
    <t>Microbib-Novalys version 6.116</t>
  </si>
  <si>
    <t>Chauvé</t>
  </si>
  <si>
    <t>orphée</t>
  </si>
  <si>
    <t>Facebook instagram</t>
  </si>
  <si>
    <t>Clisson</t>
  </si>
  <si>
    <t>Médiathèque Geneviève Couteau</t>
  </si>
  <si>
    <t>https://www.mediatheque-clisson.net/</t>
  </si>
  <si>
    <t>Afi-Nanook 4.4.4</t>
  </si>
  <si>
    <t>Conquereuil</t>
  </si>
  <si>
    <t>Orphée NX</t>
  </si>
  <si>
    <t>Corcoué-sur-Logne</t>
  </si>
  <si>
    <t>Bibliothèque La Place aux Livres</t>
  </si>
  <si>
    <t>CC Sud Retz Atlantique</t>
  </si>
  <si>
    <t>http://laplaceauxlivres.opac3d.fr</t>
  </si>
  <si>
    <t>https://sigb02.decalog.net/</t>
  </si>
  <si>
    <t>Cordemais</t>
  </si>
  <si>
    <t>Mediatheque Municipale Jacques Fairand</t>
  </si>
  <si>
    <t>Corsept</t>
  </si>
  <si>
    <t>BIBLIOTHEQUE LA PARENTHESE</t>
  </si>
  <si>
    <t>CC du Sud-Estuaire</t>
  </si>
  <si>
    <t>Couëron</t>
  </si>
  <si>
    <t>https://mediatheque.ville-coueron.fr</t>
  </si>
  <si>
    <t>Archimed Syracuse</t>
  </si>
  <si>
    <t>Couffé</t>
  </si>
  <si>
    <t>Bibliothèque La forge aux livres</t>
  </si>
  <si>
    <t>Crossac</t>
  </si>
  <si>
    <t>Bibliothèque Intercommunale De Crossac</t>
  </si>
  <si>
    <t>CC du Pays de Pontchâteau Saint-Gildas-des-Bois</t>
  </si>
  <si>
    <t>https://reseaubiblio.cc-paysdepontchateau.fr/</t>
  </si>
  <si>
    <t>Nanook 4.4.9</t>
  </si>
  <si>
    <t>Divatte-sur-Loire</t>
  </si>
  <si>
    <t>Médiathèque Divatte-sur-Loire</t>
  </si>
  <si>
    <t>CC Sèvre et Loire</t>
  </si>
  <si>
    <t>www.espacecoolturel.fr</t>
  </si>
  <si>
    <t>BGM</t>
  </si>
  <si>
    <t>Facebook, Instagram, Twitter, Youtube</t>
  </si>
  <si>
    <t>Donges</t>
  </si>
  <si>
    <t>http://mediatheque.ville-donges.fr</t>
  </si>
  <si>
    <t>Paprika 1.3</t>
  </si>
  <si>
    <t>Drefféac</t>
  </si>
  <si>
    <t>Bibliothèque Intercommunale de Drefféac</t>
  </si>
  <si>
    <t>reseaubiblio.cc-paysdepontchateau.fr/</t>
  </si>
  <si>
    <t>Fay-de-Bretagne</t>
  </si>
  <si>
    <t>Médiathèque municipale</t>
  </si>
  <si>
    <t>https://www.bibliotheques.cceg.fr/</t>
  </si>
  <si>
    <t>nanook</t>
  </si>
  <si>
    <t>Fégréac</t>
  </si>
  <si>
    <t>La Médiathèque</t>
  </si>
  <si>
    <t>OUI</t>
  </si>
  <si>
    <t>ORPHEE NX version 3.9.0.18</t>
  </si>
  <si>
    <t>Frossay</t>
  </si>
  <si>
    <t>https://bibliotheque.frossay.fr/</t>
  </si>
  <si>
    <t>DECALOG</t>
  </si>
  <si>
    <t>Geneston</t>
  </si>
  <si>
    <t>Bibliothèque municipale Mots Passants</t>
  </si>
  <si>
    <t>CC de Grand Lieu</t>
  </si>
  <si>
    <t>https://geneston.bibenligne.fr/</t>
  </si>
  <si>
    <t>Decalog</t>
  </si>
  <si>
    <t>Gétigné</t>
  </si>
  <si>
    <t>Bibliothèque Des Changes</t>
  </si>
  <si>
    <t>https://www.bibliothequedegetigne.net/</t>
  </si>
  <si>
    <t>AFI Nanook</t>
  </si>
  <si>
    <t>Gorges</t>
  </si>
  <si>
    <t>Bibliothèque Au fil des mots</t>
  </si>
  <si>
    <t>https://www.mediatheque-gorges.net/</t>
  </si>
  <si>
    <t>Afi Nanook 4.4</t>
  </si>
  <si>
    <t>Grandchamps-des-Fontaines</t>
  </si>
  <si>
    <t>Médiathèque Victor-Hugo</t>
  </si>
  <si>
    <t>www.bibliotheques.cceg.fr/grandchamp-des-fontaines</t>
  </si>
  <si>
    <t>Afi-Nanook 4.4.7</t>
  </si>
  <si>
    <t>Guémené-Penfao (annexe)</t>
  </si>
  <si>
    <t>Bibliothèque Annexe</t>
  </si>
  <si>
    <t>Guémené-Penfao</t>
  </si>
  <si>
    <t>orphée NX</t>
  </si>
  <si>
    <t>https://www.facebook.com/guemenepenfao/</t>
  </si>
  <si>
    <t>Guémené-Penfao (centrale)</t>
  </si>
  <si>
    <t>Guenrouet</t>
  </si>
  <si>
    <t>Bibliothèque Intercommunale de Guenrouët</t>
  </si>
  <si>
    <t>reseaubiblio.cc-paysdepontchateau.fr</t>
  </si>
  <si>
    <t>Guérande</t>
  </si>
  <si>
    <t>www.mediatheque.ville-guerande.fr</t>
  </si>
  <si>
    <t>Haute-Goulaine</t>
  </si>
  <si>
    <t>http://www.bibliothequehautegoulaine.net/</t>
  </si>
  <si>
    <t>Afi-Nanook 4.4.10</t>
  </si>
  <si>
    <t>Herbignac</t>
  </si>
  <si>
    <t>Espace culturel François-Mitterrand</t>
  </si>
  <si>
    <t>espace-culturel.herbignac.com</t>
  </si>
  <si>
    <t>Afi - Nanook 4.4.10</t>
  </si>
  <si>
    <t>Héric</t>
  </si>
  <si>
    <t>AFI-Nanook 4.4.7</t>
  </si>
  <si>
    <t>Indre</t>
  </si>
  <si>
    <t>https://www.bibliotheque.indre44.fr/</t>
  </si>
  <si>
    <t>Afi-Nanook 4.2.18</t>
  </si>
  <si>
    <t>Joué-sur-Erdre</t>
  </si>
  <si>
    <t>Bibliothèque de Joué sur Erdre</t>
  </si>
  <si>
    <t>La Baule-Escoublac</t>
  </si>
  <si>
    <t>Bibliothèque municipale Henri Queffélec</t>
  </si>
  <si>
    <t>https://bibliotheque.labaule.fr/</t>
  </si>
  <si>
    <t>Electre</t>
  </si>
  <si>
    <t>La Bernerie-en-Retz</t>
  </si>
  <si>
    <t>Bibliothèque Olympe de Gouges</t>
  </si>
  <si>
    <t>WATERBEAR</t>
  </si>
  <si>
    <t>La Boissière-du-Doré</t>
  </si>
  <si>
    <t>Bibliotheque De La Boissiere</t>
  </si>
  <si>
    <t>http://bibliotheques.cc-sevreloire.fr/</t>
  </si>
  <si>
    <t>La Chapelle-des-Marais</t>
  </si>
  <si>
    <t>https://mediathequegastonleroux.bibenligne.fr/</t>
  </si>
  <si>
    <t>DECALOG SIGB</t>
  </si>
  <si>
    <t>La Chapelle-Heulin</t>
  </si>
  <si>
    <t>Bibliotheque De La Chapelle-Heulin</t>
  </si>
  <si>
    <t>La Chapelle-Launay</t>
  </si>
  <si>
    <t>Médiathèque du Moulin</t>
  </si>
  <si>
    <t>La Chapelle-sur-Erdre</t>
  </si>
  <si>
    <t>Bibliotheque Municipale Nelson Mandela</t>
  </si>
  <si>
    <t>http://biblio.lachapellesurerdre.fr/</t>
  </si>
  <si>
    <t>DECALOG-Paprika CS2</t>
  </si>
  <si>
    <t>La Chevallerais</t>
  </si>
  <si>
    <t>micro bib</t>
  </si>
  <si>
    <t>La Chevrolière</t>
  </si>
  <si>
    <t>Médiathèque Le Grand Lieu</t>
  </si>
  <si>
    <t>https://mediatheque-lachevroliere.fr/</t>
  </si>
  <si>
    <t>La Grigonnais</t>
  </si>
  <si>
    <t>Bibliothèque Le Cirque Des Pages</t>
  </si>
  <si>
    <t>La Haie-Fouassière</t>
  </si>
  <si>
    <t>http://bibliotheque.la-haye-fouassiere.fr</t>
  </si>
  <si>
    <t>Orphée.net</t>
  </si>
  <si>
    <t>La Limouzinière</t>
  </si>
  <si>
    <t>Espace Jean De La Fontaine</t>
  </si>
  <si>
    <t>https://lalimouziniere.bibenligne.fr/</t>
  </si>
  <si>
    <t>Decalog 11.4.55</t>
  </si>
  <si>
    <t>La Marne</t>
  </si>
  <si>
    <t>lamarne.bibenligne.fr</t>
  </si>
  <si>
    <t>La Montagne</t>
  </si>
  <si>
    <t>https://mediatheque-lamontagne.org</t>
  </si>
  <si>
    <t>PMB z39.50</t>
  </si>
  <si>
    <t>La Plaine-sur-Mer</t>
  </si>
  <si>
    <t>Médiathèque Joseph Rousse</t>
  </si>
  <si>
    <t>https://mediatheque.laplainesurmer.fr</t>
  </si>
  <si>
    <t>Facebook, Instagram, Youtube</t>
  </si>
  <si>
    <t>La Planche</t>
  </si>
  <si>
    <t>Bibliothèque communale</t>
  </si>
  <si>
    <t>aucun</t>
  </si>
  <si>
    <t>La Regrippière</t>
  </si>
  <si>
    <t>Bibliotheque De La Regrippiere</t>
  </si>
  <si>
    <t>La Remaudière</t>
  </si>
  <si>
    <t>Bibliothèque de La Remaudière</t>
  </si>
  <si>
    <t>La Roche-Blanche</t>
  </si>
  <si>
    <t>Bibliothèque de La Roche Blanche</t>
  </si>
  <si>
    <t>La Turballe</t>
  </si>
  <si>
    <t>Bibliotheque Municipale Anita Conti</t>
  </si>
  <si>
    <t>bibliotheque.laturballe.fr</t>
  </si>
  <si>
    <t>Agate jusqu'au 25/09 puis Orphée NX</t>
  </si>
  <si>
    <t>Lavau-sur-Loire</t>
  </si>
  <si>
    <t>Bibliothèque de Lavau sur Loire</t>
  </si>
  <si>
    <t>Le Bignon</t>
  </si>
  <si>
    <t>Bibliothèque municipale René-Guy Cadou</t>
  </si>
  <si>
    <t>https://bibliotheque.mairielebignon.fr/</t>
  </si>
  <si>
    <t>Nanook 4.4.8</t>
  </si>
  <si>
    <t>Le Cellier</t>
  </si>
  <si>
    <t>Médiathèque Claire Bretécher - Le Cellier</t>
  </si>
  <si>
    <t>Le Croisic</t>
  </si>
  <si>
    <t>Médiathèque Le Traict d'encre</t>
  </si>
  <si>
    <t>https://mediatheque.lecroisic.fr/</t>
  </si>
  <si>
    <t>Orphée NX / Version : 3.8.0.184</t>
  </si>
  <si>
    <t>Le Gâvre</t>
  </si>
  <si>
    <t>La forêt aux livres</t>
  </si>
  <si>
    <t>www.legavre.fr</t>
  </si>
  <si>
    <t>microbib</t>
  </si>
  <si>
    <t>Le Landreau</t>
  </si>
  <si>
    <t>Bibliothèque Comme un roman</t>
  </si>
  <si>
    <t>https://bibliotheque.le-landreau.fr/</t>
  </si>
  <si>
    <t>Facebook, Instagram</t>
  </si>
  <si>
    <t>Le Loroux-Bottereau</t>
  </si>
  <si>
    <t>Mediatheque Municipale \</t>
  </si>
  <si>
    <t>https://www.mediatheque-loroux-bottereau.fr/</t>
  </si>
  <si>
    <t>Le Pallet</t>
  </si>
  <si>
    <t>Bibliotheque Du Pallet</t>
  </si>
  <si>
    <t>Le Pellerin</t>
  </si>
  <si>
    <t>https://mediatheque.ville-lepellerin.fr/</t>
  </si>
  <si>
    <t>Le Pin</t>
  </si>
  <si>
    <t>Bibliothèque de Le Pin</t>
  </si>
  <si>
    <t>Le Pouliguen</t>
  </si>
  <si>
    <t>Bibliothèque municipale du Pouliguen</t>
  </si>
  <si>
    <t>https://bibliotheque.lepouliguen.fr/</t>
  </si>
  <si>
    <t>decalog SIGB</t>
  </si>
  <si>
    <t>Instagram, Facebook</t>
  </si>
  <si>
    <t>Le Temple-de-Bretagne</t>
  </si>
  <si>
    <t>Médiathèque Le Marque-Page</t>
  </si>
  <si>
    <t>Legé</t>
  </si>
  <si>
    <t>Bibliothèque municipale de Legé</t>
  </si>
  <si>
    <t>https://bibliothequelege44.bibenligne.fr</t>
  </si>
  <si>
    <t>Les Moutiers-en-Retz</t>
  </si>
  <si>
    <t>Bibliothèque Raymond Devos</t>
  </si>
  <si>
    <t>https://www.mairie-lesmoutiersenretz.fr</t>
  </si>
  <si>
    <t>NANOOK-AFI</t>
  </si>
  <si>
    <t>Les Sorinières</t>
  </si>
  <si>
    <t>Bibliothèque municipale des Sorinières</t>
  </si>
  <si>
    <t>https://bibliotheque.ville-sorinieres.fr/</t>
  </si>
  <si>
    <t>Les Touches</t>
  </si>
  <si>
    <t>https://www.bibliotheques.cceg.fr</t>
  </si>
  <si>
    <t>AFI-NANOOK 4.4.7</t>
  </si>
  <si>
    <t>Ligné</t>
  </si>
  <si>
    <t>Bibliotheque Antoine de Saint Exupéry - Ligné</t>
  </si>
  <si>
    <t>Loireauxence (Varades)</t>
  </si>
  <si>
    <t>Bibliotheque de Varades</t>
  </si>
  <si>
    <t>Loireauxence</t>
  </si>
  <si>
    <t>Loireauxence (La Rouxière)</t>
  </si>
  <si>
    <t>Bibliothèque de La Rouxière</t>
  </si>
  <si>
    <t>Loireauxence (Belligné)</t>
  </si>
  <si>
    <t>Bibliothèque de Belligné</t>
  </si>
  <si>
    <t>Loireauxence (La Chapelle st Sauveur)</t>
  </si>
  <si>
    <t>Bibliothèque La Chapelle St Sauveur</t>
  </si>
  <si>
    <t>Machecoul-Saint-Même (Machecoul)</t>
  </si>
  <si>
    <t>La Virgule Bibliothèque municipale (Machecoul)</t>
  </si>
  <si>
    <t>Machecoul-Saint-Même</t>
  </si>
  <si>
    <t>https://www.bibliotheque-machecoul.fr/</t>
  </si>
  <si>
    <t>Machecoul-Saint-Même (St Même le tenu)</t>
  </si>
  <si>
    <t>Bibliothèque A même de lire (Saint-Même)</t>
  </si>
  <si>
    <t>Maisdon-sur-Sèvre</t>
  </si>
  <si>
    <t>Bibliothèque municipale A livre ouvert</t>
  </si>
  <si>
    <t>Malville</t>
  </si>
  <si>
    <t>Médiathèque de Malville</t>
  </si>
  <si>
    <t>Mauves-sur-Loire</t>
  </si>
  <si>
    <t>bibliotheque@mauvessurloire.fr</t>
  </si>
  <si>
    <t>Nanook AFI</t>
  </si>
  <si>
    <t>Mésanger</t>
  </si>
  <si>
    <t>Bibliothèque Les mille et une pages - Mésanger</t>
  </si>
  <si>
    <t>Missillac</t>
  </si>
  <si>
    <t>Bibliothèque Intercommunale De Missillac</t>
  </si>
  <si>
    <t>Monnières</t>
  </si>
  <si>
    <t>Bibliothèque Au plaisir de lire</t>
  </si>
  <si>
    <t>non</t>
  </si>
  <si>
    <t>MICROBIB6.112</t>
  </si>
  <si>
    <t>Montbert</t>
  </si>
  <si>
    <t>bibliotheque.montbert.fr</t>
  </si>
  <si>
    <t>Afi-Nanook4.4.7</t>
  </si>
  <si>
    <t>Montoir-de-Bretagne</t>
  </si>
  <si>
    <t>Médiathèque Municipale Barbara</t>
  </si>
  <si>
    <t>https://montoir-de-bretagne.c3rb.org/</t>
  </si>
  <si>
    <t>C3RB - Orphée.Net 3.3n - Version 3.8.0.73</t>
  </si>
  <si>
    <t>Mouzeil</t>
  </si>
  <si>
    <t>Bibliothèque Pour petits et grands - Mouzeil</t>
  </si>
  <si>
    <t>Mouzillon</t>
  </si>
  <si>
    <t>Bibliotheque De Mouzillon</t>
  </si>
  <si>
    <t>Nantes (Jacques Demy)</t>
  </si>
  <si>
    <t>Médiathèque Jacques Demy</t>
  </si>
  <si>
    <t>Nantes</t>
  </si>
  <si>
    <t>https://bm.nantes.fr</t>
  </si>
  <si>
    <t>Portfolio P7.12.20</t>
  </si>
  <si>
    <t>Nantes (Patrimoine)</t>
  </si>
  <si>
    <t>Patrimoine</t>
  </si>
  <si>
    <t>Nantes (Breil Malville)</t>
  </si>
  <si>
    <t>Bibliothèque Du Breil Malville</t>
  </si>
  <si>
    <t>Nantes (La Halvèque)</t>
  </si>
  <si>
    <t>Bibliothèque De La Halvèque</t>
  </si>
  <si>
    <t>Nantes (Chantenay)</t>
  </si>
  <si>
    <t>Bibliothèque de Chantenay</t>
  </si>
  <si>
    <t>Nantes (Manufacture)</t>
  </si>
  <si>
    <t>Bibliotheque De La Manufacture</t>
  </si>
  <si>
    <t>Nantes (Lisa Bresner)</t>
  </si>
  <si>
    <t>Médiathèque Lisa Bresner</t>
  </si>
  <si>
    <t>Nantes (Floresca Guépin)</t>
  </si>
  <si>
    <t>Médiatheque Floresca Guépin</t>
  </si>
  <si>
    <t>Nantes (Luce Courville)</t>
  </si>
  <si>
    <t>Médiatheque Luce Courville</t>
  </si>
  <si>
    <t>Nort-sur-Erdre</t>
  </si>
  <si>
    <t>Médiathèque municipale Andrée-Chedid</t>
  </si>
  <si>
    <t>https://www.nort-sur-erdre.fr/culture-loisirs/mediatheque-</t>
  </si>
  <si>
    <t>AFI-NANOOK</t>
  </si>
  <si>
    <t>Facebook collectivité</t>
  </si>
  <si>
    <t>Notre-Dame-des-Landes</t>
  </si>
  <si>
    <t>https://www.bibliotheques.cceg.fr/notre-dame-des-landes</t>
  </si>
  <si>
    <t>Nozay</t>
  </si>
  <si>
    <t>Médiathèque Tournepage</t>
  </si>
  <si>
    <t>www.cc-nozay-bibliotheques.fr</t>
  </si>
  <si>
    <t>Orvault (Ormedo)</t>
  </si>
  <si>
    <t>Bibliothèque Municipale Ormedo</t>
  </si>
  <si>
    <t>Orvault</t>
  </si>
  <si>
    <t>https://www.bibliotheques-orvault.fr/</t>
  </si>
  <si>
    <t>https://www.facebook.com/orvault.culture/</t>
  </si>
  <si>
    <t>Orvault (La Bugalière)</t>
  </si>
  <si>
    <t>Bibliothèque Municipale De La Bugallière</t>
  </si>
  <si>
    <t>Orvault (Le petit chantilire)</t>
  </si>
  <si>
    <t>Bibliothèque Municipale Le Petit ChantiLire</t>
  </si>
  <si>
    <t>Oudon</t>
  </si>
  <si>
    <t>Bibliotheque d'Oudon</t>
  </si>
  <si>
    <t>Paimboeuf</t>
  </si>
  <si>
    <t>Bibliothèque de Paimboeuf</t>
  </si>
  <si>
    <t>Pannecé</t>
  </si>
  <si>
    <t>Bibliothèque Bouillon de culture de Pannecé</t>
  </si>
  <si>
    <t>Paulx</t>
  </si>
  <si>
    <t>Bibliorêve</t>
  </si>
  <si>
    <t>http:/bibliothequedepaulx.opac3d.fr</t>
  </si>
  <si>
    <t>decalog</t>
  </si>
  <si>
    <t>Petit-Mars</t>
  </si>
  <si>
    <t>Bibliothèque Municipale du Centre René Cassin</t>
  </si>
  <si>
    <t>https://www.bibliotheques.cceg.fr/petit-mars</t>
  </si>
  <si>
    <t>Plessé</t>
  </si>
  <si>
    <t>Médiathèque</t>
  </si>
  <si>
    <t>https://www.commune-de-plesse.com/</t>
  </si>
  <si>
    <t>Pontchâteau</t>
  </si>
  <si>
    <t>Médiathèque intercommunale de Pont-Château</t>
  </si>
  <si>
    <t>Pont-Saint-Martin</t>
  </si>
  <si>
    <t>Bibliothèque le 3ème lieu</t>
  </si>
  <si>
    <t>http://www.mediatheque-pontsaintmartin.net/</t>
  </si>
  <si>
    <t>Afi Nanook 4.4.5</t>
  </si>
  <si>
    <t>Pornic</t>
  </si>
  <si>
    <t>Médiathèque Armel De Wismes</t>
  </si>
  <si>
    <t>www.mediatheque-pornic.fr</t>
  </si>
  <si>
    <t>Pornichet</t>
  </si>
  <si>
    <t>Médiathèque Jacques Lambert</t>
  </si>
  <si>
    <t>www.mediatheque.ville-pornichet.com</t>
  </si>
  <si>
    <t>Decalog SIGB Version 11.4.65</t>
  </si>
  <si>
    <t>Port-Saint-Père</t>
  </si>
  <si>
    <t>https://bibliotheque.port-saint-pere.fr</t>
  </si>
  <si>
    <t>Nanook</t>
  </si>
  <si>
    <t>Pouillé-les-Côteaux</t>
  </si>
  <si>
    <t>Bibliothèque de Pouillé-les-Côteaux</t>
  </si>
  <si>
    <t>Préfailles</t>
  </si>
  <si>
    <t>Bibliothèque de Préfailles</t>
  </si>
  <si>
    <t>http://prefailles.bibenligne.fr</t>
  </si>
  <si>
    <t>Décalog</t>
  </si>
  <si>
    <t>Prinquiau</t>
  </si>
  <si>
    <t>Bibliothèque de Prinquiau</t>
  </si>
  <si>
    <t>Puceul</t>
  </si>
  <si>
    <t>Bibliothèque Au Puits Du Livre</t>
  </si>
  <si>
    <t>Quilly</t>
  </si>
  <si>
    <t>Bibliothèque de Quilly</t>
  </si>
  <si>
    <t>Remouillé</t>
  </si>
  <si>
    <t>Aucun</t>
  </si>
  <si>
    <t>Rezé</t>
  </si>
  <si>
    <t>Médiathèque Diderot</t>
  </si>
  <si>
    <t>https://mediatheque.reze.fr</t>
  </si>
  <si>
    <t>chaîne youtube, chaîne Twitch</t>
  </si>
  <si>
    <t>Riaillé</t>
  </si>
  <si>
    <t>Bibliothèque de Riaillé</t>
  </si>
  <si>
    <t>Rouans</t>
  </si>
  <si>
    <t>https://bibliotheque-rouans.fr/</t>
  </si>
  <si>
    <t>microbib-novalys version 6.114</t>
  </si>
  <si>
    <t>Saffré</t>
  </si>
  <si>
    <t>Médiathèque Le Château</t>
  </si>
  <si>
    <t>Saint-Aignan-Grandlieu</t>
  </si>
  <si>
    <t>Mediatheque Municipale  \</t>
  </si>
  <si>
    <t>Cassiopé</t>
  </si>
  <si>
    <t>Saint-André-des-Eaux</t>
  </si>
  <si>
    <t>http://bibliotheque.saint-andre-des-eaux.fr/</t>
  </si>
  <si>
    <t>Decalog Sigb</t>
  </si>
  <si>
    <t>Saint-Colomban</t>
  </si>
  <si>
    <t>Bibliothèque Au jardin des histoires</t>
  </si>
  <si>
    <t>https://stcolomban.bibenligne.fr/</t>
  </si>
  <si>
    <t>Decalog SIGB : 11.4.65</t>
  </si>
  <si>
    <t>Sainte-Anne-sur-Brivet</t>
  </si>
  <si>
    <t>Bibliothèque Intercommunale De Ste Anne Sur Brivet</t>
  </si>
  <si>
    <t>Sainte-Pazanne</t>
  </si>
  <si>
    <t>https://www.bibliotheque-sainte-pazanne.net</t>
  </si>
  <si>
    <t>Sainte-Reine-de-Bretagne</t>
  </si>
  <si>
    <t>Bibliothèque Intercommunale De Ste Reine De Bretagne</t>
  </si>
  <si>
    <t>Saint-Étienne-de-Mer-Morte</t>
  </si>
  <si>
    <t>Saint-Étienne-de-Montluc</t>
  </si>
  <si>
    <t>Bibliothèque de Saint-Etienne</t>
  </si>
  <si>
    <t>Saint-Gildas-des-Bois</t>
  </si>
  <si>
    <t>Bibliothèque Intercommunale De Saint Gildas Des Bois</t>
  </si>
  <si>
    <t>Saint-Hilaire-de-Chaléons</t>
  </si>
  <si>
    <t>Bibliotheque Les Mots passants</t>
  </si>
  <si>
    <t>https://bibliotheque.saint-hilaire-de-chaleons.fr/</t>
  </si>
  <si>
    <t>decalog sigb 06</t>
  </si>
  <si>
    <t>Saint-Hilaire-de-Clisson</t>
  </si>
  <si>
    <t>Bibliotheque Municipale Planète lecture</t>
  </si>
  <si>
    <t>Https://mairiebibliohcl.wixsite.com/planete-lecture</t>
  </si>
  <si>
    <t>Strior Expert bibli</t>
  </si>
  <si>
    <t>Saint-Jean-de-Boiseau</t>
  </si>
  <si>
    <t>Mediathèque municipale Edmond-Bertreux</t>
  </si>
  <si>
    <t>https://www.mediatheque-saintjeandeboiseau.net/</t>
  </si>
  <si>
    <t>Saint-Joachim</t>
  </si>
  <si>
    <t>http://stjoachim.opac3d.fr</t>
  </si>
  <si>
    <t>Agate - version 2.65</t>
  </si>
  <si>
    <t>Saint-Julien-de-Concelles</t>
  </si>
  <si>
    <t>https://www.mediatheque-le-passe-muraille.fr/</t>
  </si>
  <si>
    <t>Saint-Lumine-de-Clisson</t>
  </si>
  <si>
    <t>Saint-Lumine-de-Coutais</t>
  </si>
  <si>
    <t>Bibliothèque Municipale Le PotAMots</t>
  </si>
  <si>
    <t>Pergame Micro v3.0.1</t>
  </si>
  <si>
    <t>Saint-Malo-de-Guersac</t>
  </si>
  <si>
    <t>https://mediatheque-colette.opac3d.fr</t>
  </si>
  <si>
    <t>Paprika CS2</t>
  </si>
  <si>
    <t>Saint-Mars-de-Coutais</t>
  </si>
  <si>
    <t>bibliotheque.saintmarsdecoutais.fr</t>
  </si>
  <si>
    <t>Afi-Nanook 4.4.9</t>
  </si>
  <si>
    <t>Saint-Mars-du-Désert</t>
  </si>
  <si>
    <t>afi-nanook 4.4.8</t>
  </si>
  <si>
    <t>Saint-Michel-Chef-Chef</t>
  </si>
  <si>
    <t>https://stmichelchefchef.bibenligne.fr/</t>
  </si>
  <si>
    <t>Saint-Nazaire (centrale)</t>
  </si>
  <si>
    <t>Médiathèque Etienne Caux</t>
  </si>
  <si>
    <t>Saint-Nazaire</t>
  </si>
  <si>
    <t>https://mediatheque.mairie-saintnazaire.fr</t>
  </si>
  <si>
    <t>Horizon 7.5.5</t>
  </si>
  <si>
    <t>Facebook, YouTube</t>
  </si>
  <si>
    <t>Saint-Nazaire (annexe)</t>
  </si>
  <si>
    <t>Bibliothèque Anne Frank</t>
  </si>
  <si>
    <t>Saint-Nazaire (bibliobus)</t>
  </si>
  <si>
    <t>Bibliobus</t>
  </si>
  <si>
    <t>Saint-Nicolas-de-Redon</t>
  </si>
  <si>
    <t>Médiathèque Hélène Cadou</t>
  </si>
  <si>
    <t>https://mediatheques.redon-agglomeration.bzh/vos-mediatheq</t>
  </si>
  <si>
    <t>Saint-Père-en-Retz</t>
  </si>
  <si>
    <t>https://www.saintpereenretz.fr/bouger/culture/mediatheque.</t>
  </si>
  <si>
    <t>CASSIOPEE</t>
  </si>
  <si>
    <t>Saint-Philbert-de-Grand-Lieu</t>
  </si>
  <si>
    <t>https://espaceandremalraux.stphilbert.fr/</t>
  </si>
  <si>
    <t>Saint-Viaud</t>
  </si>
  <si>
    <t>https://www.saint-viaud.fr/</t>
  </si>
  <si>
    <t>Afi nanook</t>
  </si>
  <si>
    <t>Sautron</t>
  </si>
  <si>
    <t>Bibliothèque Municipale de Sautron</t>
  </si>
  <si>
    <t>http://bibliotheque.sautron.fr/</t>
  </si>
  <si>
    <t>Savenay</t>
  </si>
  <si>
    <t>Médiathèque de Savenay</t>
  </si>
  <si>
    <t>Sévérac</t>
  </si>
  <si>
    <t>Bibliothèque Intercommunale de Sévérac</t>
  </si>
  <si>
    <t>Sucé-sur-Erdre</t>
  </si>
  <si>
    <t>https://www.facebook.com/LaMediatheque.Suce.sur.Erdre/</t>
  </si>
  <si>
    <t>Teillé</t>
  </si>
  <si>
    <t>Bibliothèque de Teillé</t>
  </si>
  <si>
    <t>Thouaré-sur-Loire</t>
  </si>
  <si>
    <t>L'EXPRESSION PLURIELLE</t>
  </si>
  <si>
    <t>http://www.bibliotheque.thouare.fr/search.php?mobile=F</t>
  </si>
  <si>
    <t>Touvois</t>
  </si>
  <si>
    <t>Bibliothèque de Touvois</t>
  </si>
  <si>
    <t>https://touvois.bibenligne.fr/</t>
  </si>
  <si>
    <t>Décalog SIGB</t>
  </si>
  <si>
    <t>Trans-sur-Erdre</t>
  </si>
  <si>
    <t>Bibliothèque de Trans-sur-Erdre</t>
  </si>
  <si>
    <t>Treffieux</t>
  </si>
  <si>
    <t>Bibliotheque L'Arbre Aux Livres</t>
  </si>
  <si>
    <t>Treillières</t>
  </si>
  <si>
    <t>Médiathèque Jean d'Ormesson</t>
  </si>
  <si>
    <t>Afi Nanook</t>
  </si>
  <si>
    <t>Trignac</t>
  </si>
  <si>
    <t>Paprika 1.3.4.6</t>
  </si>
  <si>
    <t>Vair-sur-Loire (Saint-Herblon)</t>
  </si>
  <si>
    <t>Bibliothèque Récré à lire de Saint-Herblon</t>
  </si>
  <si>
    <t>Vair-sur-Loire</t>
  </si>
  <si>
    <t>Vair-sur-Loire (Anetz)</t>
  </si>
  <si>
    <t>Bibliotheque d'Anetz</t>
  </si>
  <si>
    <t>Vallet</t>
  </si>
  <si>
    <t>Bibliotheque de Vallet</t>
  </si>
  <si>
    <t>Vallons-de-l'Erdre (Ingrande Le Fresnes)</t>
  </si>
  <si>
    <t>Bibliothèque d'Ingrandes Le Fresnes</t>
  </si>
  <si>
    <t>Vallons-de-l'Erdre</t>
  </si>
  <si>
    <t>Vallons-de-l'Erdre (St Mars le jaille)</t>
  </si>
  <si>
    <t>Bibliothèque de Saint-Mars-la-Jaille</t>
  </si>
  <si>
    <t>Vallons-de-l'Erdre (Bonnoeuvre)</t>
  </si>
  <si>
    <t>Bibliothèque de Bonnoeuvre</t>
  </si>
  <si>
    <t>Vallons-de-l'Erdre (Maumusson)</t>
  </si>
  <si>
    <t>Bibliothèque de Maumusson</t>
  </si>
  <si>
    <t>Vallons-de-l'Erdre (Freigné)</t>
  </si>
  <si>
    <t>Bibliothèque Freigné</t>
  </si>
  <si>
    <t>Vallons-de-l'Erdre (St Sulpice des landes)</t>
  </si>
  <si>
    <t>Bibliothèque de Saint-Sulpice-des-Landes</t>
  </si>
  <si>
    <t>Vay</t>
  </si>
  <si>
    <t>Bibliotheque La Grange Aux Livres</t>
  </si>
  <si>
    <t>Vertou (centrale)</t>
  </si>
  <si>
    <t>Vertou</t>
  </si>
  <si>
    <t>librecour.fr</t>
  </si>
  <si>
    <t>ALOES 2.1</t>
  </si>
  <si>
    <t>Chaine Youtube Libre Cour</t>
  </si>
  <si>
    <t>Vertou (annexe)</t>
  </si>
  <si>
    <t>Bibliothèque de Beautour</t>
  </si>
  <si>
    <t>Vieillevigne</t>
  </si>
  <si>
    <t>Bibliothèque-vidéothèque municipale</t>
  </si>
  <si>
    <t>Logiciel PMB</t>
  </si>
  <si>
    <t>Vigneux-de-Bretagne</t>
  </si>
  <si>
    <t>www.bibliotheques.cceg.fr</t>
  </si>
  <si>
    <t>Nanook 4.4</t>
  </si>
  <si>
    <t>Vue</t>
  </si>
  <si>
    <t>MICROBIB</t>
  </si>
  <si>
    <t>Vaut 1 pour toutes les bibliothèques. Permet de compter le nombre de bibliothèques dans les sommes dynamiques en haut de l'écran</t>
  </si>
  <si>
    <t>en heures par semaine</t>
  </si>
  <si>
    <t>Il s'agit de la surface utile qui comprend tous les espaces de la bibliothèque (y compris les bureaux, les espaces d'animations, les magasins…). Seule information présente</t>
  </si>
  <si>
    <t>à la fois dans le rapport simple et abrégé</t>
  </si>
  <si>
    <t>Surface / hab.</t>
  </si>
  <si>
    <t>Surface par habitant. La DRAC préconise 0,1 m2 / hab et pas moins de 0,07 m2 / hab</t>
  </si>
  <si>
    <t>Horaires</t>
  </si>
  <si>
    <t>Comptage</t>
  </si>
  <si>
    <t>Abonnements à des revues</t>
  </si>
  <si>
    <t>Abos. Revues</t>
  </si>
  <si>
    <t>Nombre total de documents (livres, cd, dvd, jeux…) SAUF les revues</t>
  </si>
  <si>
    <t>Nb docs / hab.</t>
  </si>
  <si>
    <t>Nombre de documents par habitant. La DRAC recommande 2 docs par habitant (plus en fait car ce chiffre ne prend normalement en compte que les livres)</t>
  </si>
  <si>
    <t>Nb docs / m2</t>
  </si>
  <si>
    <t>Ce chiffre permet d'évaluer l'adéquation (en volume)de votre offre documentaire avec la population</t>
  </si>
  <si>
    <t>Nombre de documents au mètre carré. Ce chiffre permet de voir si la bibliothèque est trop "tassée" ou si au contraire il y a de la place. Il semble préférable d'être aux alentours de 45 docs / m2</t>
  </si>
  <si>
    <t>Acquisitions pour 100 habitants</t>
  </si>
  <si>
    <t>Durée de conservation</t>
  </si>
  <si>
    <t xml:space="preserve">Fonds divisé par les acquisitions annuelles. Ce chiffre indique le nombre d'année qu'il faudrait si l'on souhaitait renouveler totalement nos collections. 10 est un idéal, mais 13 convient pour la plupart des </t>
  </si>
  <si>
    <t>bibliothèques.</t>
  </si>
  <si>
    <t>Durée de conservation divisée par 2. Ce chiffre indique l'âge qu'auront à terme les collections si on en achète toujours autant et qu'on en désherbe autant qu'on en achète</t>
  </si>
  <si>
    <t>Idéalement 5 mais souvent compris entre 6 et 7. Un âge théorique trop important indique des acquisitions insuffisantes pour renouveler correctement les collections</t>
  </si>
  <si>
    <t>Inscrits et tx d'inscrits</t>
  </si>
  <si>
    <t>Il s'agit des personnes inscrites et à jour de leur cotisation. Cet indicateur n'est pas demandé dans le rapport abrégé, raison pour laquelle il ne figure pas dans la majorité des rapports</t>
  </si>
  <si>
    <t>Il s'agit des personnes ayant effectué au moins un prêt dans l'année. Contrairement au précédent, cet indicateur figure dans tous les rapports</t>
  </si>
  <si>
    <t>Fréquentation</t>
  </si>
  <si>
    <t>Emprunteurs et tx. Emprunteurs</t>
  </si>
  <si>
    <t>nombre de passages dans la bibliothèque. Chiffre fourni généralement par des compteurs de passage ou par comptage manuel</t>
  </si>
  <si>
    <t>Prêts / hab</t>
  </si>
  <si>
    <t>Prêts par habitant. Indicateur d'activité de la bibliothèque en proportion de sa population</t>
  </si>
  <si>
    <t>nombre de prêts divisé par le nombre de documents. Cela représente le nombre de fois qu'un document est emprunté en moyenne chaque année</t>
  </si>
  <si>
    <t>Budget d'acquisition par habitant. La DRAC recommande 2€ par habitant (en fait un peu plus car ce chiffre ne prend normalement en compte que les livres)</t>
  </si>
  <si>
    <t>Nombre d'équivalents temps plein (prend en compte les temps partiels)</t>
  </si>
  <si>
    <t>ETP / 2000 hab.</t>
  </si>
  <si>
    <t>Equivalents Temps Plein pour 2000 habitants. La DRAC recommande 1 ETP pour 2000 habitants</t>
  </si>
  <si>
    <t>budget acquisitions</t>
  </si>
  <si>
    <t>pour la sélection ----&gt;</t>
  </si>
  <si>
    <t>ATTENTION, ce chiffre peut varier selon qu'une bibliothèque a beaucoup ou peu d'espaces dédiés exclusivement au stockage des documents</t>
  </si>
  <si>
    <t>Acquisitions tous supports SAUF les revues</t>
  </si>
  <si>
    <t>Budget d'acquisition de documents tous supports Y COMPRIS les revues (il est difficile d'exclure ce support du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</si>
</sst>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4"/>
      <color rgb="FFFF0000"/>
      <name val="Calibri"/>
      <family val="2"/>
      <scheme val="minor"/>
    </font>
    <font>
      <b/>
      <sz val="11"/>
      <name val="Calibri"/>
      <family val="2"/>
      <scheme val="minor"/>
    </font>
    <font>
      <b/>
      <sz val="11"/>
      <color theme="4"/>
      <name val="Calibri"/>
      <family val="2"/>
      <scheme val="minor"/>
    </font>
    <font>
      <b/>
      <sz val="11"/>
      <color rgb="FF0070C0"/>
      <name val="Calibri"/>
      <family val="2"/>
      <scheme val="minor"/>
    </font>
    <font>
      <sz val="11"/>
      <name val="Calibri"/>
      <family val="2"/>
      <scheme val="minor"/>
    </font>
    <font>
      <sz val="11"/>
      <color rgb="FF7030A0"/>
      <name val="Calibri"/>
      <family val="2"/>
      <scheme val="minor"/>
    </font>
    <font>
      <b/>
      <sz val="11"/>
      <color rgb="FFFF0000"/>
      <name val="Calibri"/>
      <family val="2"/>
      <scheme val="minor"/>
    </font>
  </fonts>
  <fills count="2">
    <fill>
      <patternFill patternType="none"/>
    </fill>
    <fill>
      <patternFill patternType="gray125"/>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66">
    <xf numFmtId="0" fontId="0" fillId="0" borderId="0" xfId="0"/>
    <xf numFmtId="0" fontId="7" fillId="0" borderId="4" xfId="0" applyFont="1" applyBorder="1"/>
    <xf numFmtId="0" fontId="7" fillId="0" borderId="5" xfId="0" applyFont="1" applyBorder="1"/>
    <xf numFmtId="2" fontId="7" fillId="0" borderId="5" xfId="0" applyNumberFormat="1" applyFont="1" applyBorder="1"/>
    <xf numFmtId="164" fontId="7" fillId="0" borderId="5" xfId="0" applyNumberFormat="1" applyFont="1" applyBorder="1"/>
    <xf numFmtId="1" fontId="7" fillId="0" borderId="5" xfId="0" applyNumberFormat="1" applyFont="1" applyBorder="1"/>
    <xf numFmtId="0" fontId="8" fillId="0" borderId="5" xfId="0" applyFont="1" applyBorder="1"/>
    <xf numFmtId="0" fontId="7" fillId="0" borderId="6" xfId="0" applyFont="1" applyBorder="1"/>
    <xf numFmtId="0" fontId="1" fillId="0" borderId="4" xfId="0" applyFont="1" applyBorder="1"/>
    <xf numFmtId="0" fontId="1" fillId="0" borderId="5" xfId="0" applyFont="1" applyBorder="1"/>
    <xf numFmtId="2" fontId="8" fillId="0" borderId="5" xfId="0" applyNumberFormat="1" applyFont="1" applyBorder="1"/>
    <xf numFmtId="164" fontId="8" fillId="0" borderId="5" xfId="0" applyNumberFormat="1" applyFont="1" applyBorder="1"/>
    <xf numFmtId="1" fontId="8" fillId="0" borderId="5" xfId="0" applyNumberFormat="1" applyFont="1" applyBorder="1"/>
    <xf numFmtId="0" fontId="9" fillId="0" borderId="5" xfId="0" applyFont="1" applyBorder="1"/>
    <xf numFmtId="0" fontId="1" fillId="0" borderId="0" xfId="0" applyFont="1"/>
    <xf numFmtId="0" fontId="0" fillId="0" borderId="7" xfId="0" applyBorder="1"/>
    <xf numFmtId="1" fontId="0" fillId="0" borderId="0" xfId="0" applyNumberFormat="1"/>
    <xf numFmtId="164" fontId="8" fillId="0" borderId="0" xfId="0" applyNumberFormat="1" applyFont="1"/>
    <xf numFmtId="164" fontId="0" fillId="0" borderId="0" xfId="0" applyNumberFormat="1"/>
    <xf numFmtId="1" fontId="7" fillId="0" borderId="0" xfId="0" applyNumberFormat="1" applyFont="1"/>
    <xf numFmtId="0" fontId="7" fillId="0" borderId="11" xfId="0" applyFont="1" applyBorder="1"/>
    <xf numFmtId="0" fontId="7" fillId="0" borderId="12" xfId="0" applyFont="1" applyBorder="1"/>
    <xf numFmtId="2" fontId="7" fillId="0" borderId="12" xfId="0" applyNumberFormat="1" applyFont="1" applyBorder="1"/>
    <xf numFmtId="164" fontId="7" fillId="0" borderId="12" xfId="0" applyNumberFormat="1" applyFont="1" applyBorder="1"/>
    <xf numFmtId="1" fontId="7" fillId="0" borderId="12" xfId="0" applyNumberFormat="1" applyFont="1" applyBorder="1"/>
    <xf numFmtId="0" fontId="8" fillId="0" borderId="12" xfId="0" applyFont="1" applyBorder="1"/>
    <xf numFmtId="0" fontId="7" fillId="0" borderId="13" xfId="0" applyFont="1" applyBorder="1"/>
    <xf numFmtId="0" fontId="2" fillId="0" borderId="0" xfId="0" applyFont="1"/>
    <xf numFmtId="0" fontId="2" fillId="0" borderId="1" xfId="0" applyFont="1" applyBorder="1"/>
    <xf numFmtId="0" fontId="0" fillId="0" borderId="3" xfId="0" applyBorder="1"/>
    <xf numFmtId="0" fontId="2" fillId="0" borderId="4" xfId="0" applyFont="1" applyBorder="1"/>
    <xf numFmtId="0" fontId="0" fillId="0" borderId="6" xfId="0" applyBorder="1"/>
    <xf numFmtId="0" fontId="2" fillId="0" borderId="8" xfId="0" applyFont="1" applyBorder="1"/>
    <xf numFmtId="0" fontId="0" fillId="0" borderId="10" xfId="0" applyBorder="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6"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2"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7" fillId="0" borderId="4" xfId="0" applyFont="1" applyBorder="1" applyAlignment="1">
      <alignment horizontal="left"/>
    </xf>
    <xf numFmtId="0" fontId="7" fillId="0" borderId="5" xfId="0" applyFont="1" applyBorder="1" applyAlignment="1">
      <alignment horizontal="left"/>
    </xf>
    <xf numFmtId="2" fontId="7" fillId="0" borderId="5" xfId="0" applyNumberFormat="1" applyFont="1" applyBorder="1" applyAlignment="1">
      <alignment horizontal="left"/>
    </xf>
    <xf numFmtId="164" fontId="7" fillId="0" borderId="5" xfId="0" applyNumberFormat="1" applyFont="1" applyBorder="1" applyAlignment="1">
      <alignment horizontal="left"/>
    </xf>
    <xf numFmtId="1" fontId="7" fillId="0" borderId="5" xfId="0" applyNumberFormat="1" applyFont="1" applyBorder="1" applyAlignment="1">
      <alignment horizontal="left"/>
    </xf>
    <xf numFmtId="0" fontId="7" fillId="0" borderId="6"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2" fontId="8" fillId="0" borderId="5" xfId="0" applyNumberFormat="1" applyFont="1" applyBorder="1" applyAlignment="1">
      <alignment horizontal="left"/>
    </xf>
    <xf numFmtId="164" fontId="8" fillId="0" borderId="5" xfId="0" applyNumberFormat="1" applyFont="1" applyBorder="1" applyAlignment="1">
      <alignment horizontal="left"/>
    </xf>
    <xf numFmtId="1" fontId="8" fillId="0" borderId="5" xfId="0" applyNumberFormat="1" applyFont="1" applyBorder="1" applyAlignment="1">
      <alignment horizontal="left"/>
    </xf>
    <xf numFmtId="0" fontId="8" fillId="0" borderId="5" xfId="0" applyFont="1" applyBorder="1" applyAlignment="1">
      <alignment horizontal="left"/>
    </xf>
    <xf numFmtId="0" fontId="9" fillId="0" borderId="5"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2" fontId="7" fillId="0" borderId="9" xfId="0" applyNumberFormat="1" applyFont="1" applyBorder="1" applyAlignment="1">
      <alignment horizontal="left"/>
    </xf>
    <xf numFmtId="164" fontId="7" fillId="0" borderId="9" xfId="0" applyNumberFormat="1" applyFont="1" applyBorder="1" applyAlignment="1">
      <alignment horizontal="left"/>
    </xf>
    <xf numFmtId="1" fontId="7" fillId="0" borderId="9" xfId="0" applyNumberFormat="1" applyFont="1" applyBorder="1" applyAlignment="1">
      <alignment horizontal="left"/>
    </xf>
    <xf numFmtId="0" fontId="7"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180975</xdr:rowOff>
    </xdr:from>
    <xdr:to>
      <xdr:col>2</xdr:col>
      <xdr:colOff>133350</xdr:colOff>
      <xdr:row>9</xdr:row>
      <xdr:rowOff>57150</xdr:rowOff>
    </xdr:to>
    <xdr:sp macro="" textlink="">
      <xdr:nvSpPr>
        <xdr:cNvPr id="2" name="ZoneTexte 1">
          <a:extLst>
            <a:ext uri="{FF2B5EF4-FFF2-40B4-BE49-F238E27FC236}">
              <a16:creationId xmlns:a16="http://schemas.microsoft.com/office/drawing/2014/main" id="{74753A95-5FE8-4E4C-A9FB-D9B2E85A951D}"/>
            </a:ext>
          </a:extLst>
        </xdr:cNvPr>
        <xdr:cNvSpPr txBox="1"/>
      </xdr:nvSpPr>
      <xdr:spPr>
        <a:xfrm>
          <a:off x="180975" y="180975"/>
          <a:ext cx="1407795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Ce document présente une vision synthétique</a:t>
          </a:r>
          <a:r>
            <a:rPr lang="fr-FR" sz="1100" b="1" baseline="0"/>
            <a:t> et simplifiée des statistiques des bibliothèques de Loire-Atlantique telles que saisies dans le rapport SCRIB (données de 2021 saisies en 2022).</a:t>
          </a:r>
        </a:p>
        <a:p>
          <a:endParaRPr lang="fr-FR" sz="1100" b="1"/>
        </a:p>
        <a:p>
          <a:r>
            <a:rPr lang="fr-FR" sz="1100" b="1"/>
            <a:t>Les données principales</a:t>
          </a:r>
          <a:r>
            <a:rPr lang="fr-FR" sz="1100" b="1" baseline="0"/>
            <a:t> se trouvent dans l'onglet "synthèse". Une ligne par bibliothèque et une colonne par indicateur. Les colonnes dont les intitulés sont </a:t>
          </a:r>
          <a:r>
            <a:rPr lang="fr-FR" sz="1100" b="1" baseline="0">
              <a:solidFill>
                <a:schemeClr val="accent5"/>
              </a:solidFill>
            </a:rPr>
            <a:t>bleus</a:t>
          </a:r>
          <a:r>
            <a:rPr lang="fr-FR" sz="1100" b="1" baseline="0"/>
            <a:t> sont des calculs. Les données en </a:t>
          </a:r>
          <a:r>
            <a:rPr lang="fr-FR" sz="1100" b="1" baseline="0">
              <a:solidFill>
                <a:srgbClr val="FF0000"/>
              </a:solidFill>
            </a:rPr>
            <a:t>rouge</a:t>
          </a:r>
          <a:r>
            <a:rPr lang="fr-FR" sz="1100" b="1" baseline="0"/>
            <a:t> ou en </a:t>
          </a:r>
          <a:r>
            <a:rPr lang="fr-FR" sz="1100" b="1" baseline="0">
              <a:solidFill>
                <a:srgbClr val="7030A0"/>
              </a:solidFill>
            </a:rPr>
            <a:t>violet</a:t>
          </a:r>
          <a:r>
            <a:rPr lang="fr-FR" sz="1100" b="1" baseline="0"/>
            <a:t> sont des données qui ont dû être recalculées (par exemple pour les réseaux quand on dispose du total pour le réseau mais pas du détail par bibliothèque)</a:t>
          </a:r>
        </a:p>
        <a:p>
          <a:endParaRPr lang="fr-FR" sz="1100" b="1" baseline="0"/>
        </a:p>
        <a:p>
          <a:r>
            <a:rPr lang="fr-FR" sz="1100" b="1" baseline="0"/>
            <a:t>La première ligne (en rouge) est une somme dynamique. Vous pouvez utiliser les filtres pour restreindre les bibliothèques affichées, et les totaux se mettront automatiquement à jour (par exemple pour calculer le taux d'emprunteurs des bibliothèques d'une com com ou des villes entre 2000 et 4000 habitants...)</a:t>
          </a:r>
        </a:p>
        <a:p>
          <a:pPr algn="ctr"/>
          <a:r>
            <a:rPr lang="fr-FR" sz="1600" b="1" baseline="0">
              <a:solidFill>
                <a:schemeClr val="accent5"/>
              </a:solidFill>
            </a:rPr>
            <a:t>Explications des principales colonnes</a:t>
          </a:r>
          <a:endParaRPr lang="fr-FR" sz="1600" b="1">
            <a:solidFill>
              <a:schemeClr val="accent5"/>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B37"/>
  <sheetViews>
    <sheetView tabSelected="1" workbookViewId="0">
      <selection activeCell="B38" sqref="B38"/>
    </sheetView>
  </sheetViews>
  <sheetFormatPr baseColWidth="10" defaultColWidth="9.140625" defaultRowHeight="15" x14ac:dyDescent="0.25"/>
  <cols>
    <col min="1" max="1" width="29.5703125" style="27" customWidth="1"/>
    <col min="2" max="2" width="182.28515625" customWidth="1"/>
  </cols>
  <sheetData>
    <row r="11" spans="1:2" ht="15.75" thickBot="1" x14ac:dyDescent="0.3"/>
    <row r="12" spans="1:2" x14ac:dyDescent="0.25">
      <c r="A12" s="28" t="s">
        <v>644</v>
      </c>
      <c r="B12" s="29" t="s">
        <v>637</v>
      </c>
    </row>
    <row r="13" spans="1:2" x14ac:dyDescent="0.25">
      <c r="A13" s="30" t="s">
        <v>643</v>
      </c>
      <c r="B13" s="31" t="s">
        <v>638</v>
      </c>
    </row>
    <row r="14" spans="1:2" x14ac:dyDescent="0.25">
      <c r="A14" s="30" t="s">
        <v>17</v>
      </c>
      <c r="B14" s="31" t="s">
        <v>639</v>
      </c>
    </row>
    <row r="15" spans="1:2" x14ac:dyDescent="0.25">
      <c r="A15" s="30"/>
      <c r="B15" s="31" t="s">
        <v>640</v>
      </c>
    </row>
    <row r="16" spans="1:2" x14ac:dyDescent="0.25">
      <c r="A16" s="30" t="s">
        <v>641</v>
      </c>
      <c r="B16" s="31" t="s">
        <v>642</v>
      </c>
    </row>
    <row r="17" spans="1:2" x14ac:dyDescent="0.25">
      <c r="A17" s="30" t="s">
        <v>646</v>
      </c>
      <c r="B17" s="31" t="s">
        <v>645</v>
      </c>
    </row>
    <row r="18" spans="1:2" x14ac:dyDescent="0.25">
      <c r="A18" s="30" t="s">
        <v>28</v>
      </c>
      <c r="B18" s="31" t="s">
        <v>647</v>
      </c>
    </row>
    <row r="19" spans="1:2" x14ac:dyDescent="0.25">
      <c r="A19" s="30" t="s">
        <v>648</v>
      </c>
      <c r="B19" s="31" t="s">
        <v>649</v>
      </c>
    </row>
    <row r="20" spans="1:2" x14ac:dyDescent="0.25">
      <c r="A20" s="30"/>
      <c r="B20" s="31" t="s">
        <v>651</v>
      </c>
    </row>
    <row r="21" spans="1:2" x14ac:dyDescent="0.25">
      <c r="A21" s="30" t="s">
        <v>650</v>
      </c>
      <c r="B21" s="31" t="s">
        <v>652</v>
      </c>
    </row>
    <row r="22" spans="1:2" x14ac:dyDescent="0.25">
      <c r="A22" s="30"/>
      <c r="B22" s="31" t="s">
        <v>674</v>
      </c>
    </row>
    <row r="23" spans="1:2" x14ac:dyDescent="0.25">
      <c r="A23" s="30" t="s">
        <v>31</v>
      </c>
      <c r="B23" s="31" t="s">
        <v>675</v>
      </c>
    </row>
    <row r="24" spans="1:2" x14ac:dyDescent="0.25">
      <c r="A24" s="30" t="s">
        <v>32</v>
      </c>
      <c r="B24" s="31" t="s">
        <v>653</v>
      </c>
    </row>
    <row r="25" spans="1:2" x14ac:dyDescent="0.25">
      <c r="A25" s="30" t="s">
        <v>654</v>
      </c>
      <c r="B25" s="31" t="s">
        <v>655</v>
      </c>
    </row>
    <row r="26" spans="1:2" x14ac:dyDescent="0.25">
      <c r="A26" s="30"/>
      <c r="B26" s="31" t="s">
        <v>656</v>
      </c>
    </row>
    <row r="27" spans="1:2" x14ac:dyDescent="0.25">
      <c r="A27" s="30" t="s">
        <v>34</v>
      </c>
      <c r="B27" s="31" t="s">
        <v>657</v>
      </c>
    </row>
    <row r="28" spans="1:2" x14ac:dyDescent="0.25">
      <c r="A28" s="30"/>
      <c r="B28" s="31" t="s">
        <v>658</v>
      </c>
    </row>
    <row r="29" spans="1:2" x14ac:dyDescent="0.25">
      <c r="A29" s="30" t="s">
        <v>659</v>
      </c>
      <c r="B29" s="31" t="s">
        <v>660</v>
      </c>
    </row>
    <row r="30" spans="1:2" x14ac:dyDescent="0.25">
      <c r="A30" s="30" t="s">
        <v>663</v>
      </c>
      <c r="B30" s="31" t="s">
        <v>661</v>
      </c>
    </row>
    <row r="31" spans="1:2" x14ac:dyDescent="0.25">
      <c r="A31" s="30" t="s">
        <v>662</v>
      </c>
      <c r="B31" s="31" t="s">
        <v>664</v>
      </c>
    </row>
    <row r="32" spans="1:2" x14ac:dyDescent="0.25">
      <c r="A32" s="30" t="s">
        <v>665</v>
      </c>
      <c r="B32" s="31" t="s">
        <v>666</v>
      </c>
    </row>
    <row r="33" spans="1:2" x14ac:dyDescent="0.25">
      <c r="A33" s="30" t="s">
        <v>42</v>
      </c>
      <c r="B33" s="31" t="s">
        <v>667</v>
      </c>
    </row>
    <row r="34" spans="1:2" x14ac:dyDescent="0.25">
      <c r="A34" s="30" t="s">
        <v>672</v>
      </c>
      <c r="B34" s="31" t="s">
        <v>676</v>
      </c>
    </row>
    <row r="35" spans="1:2" x14ac:dyDescent="0.25">
      <c r="A35" s="30" t="s">
        <v>51</v>
      </c>
      <c r="B35" s="31" t="s">
        <v>668</v>
      </c>
    </row>
    <row r="36" spans="1:2" x14ac:dyDescent="0.25">
      <c r="A36" s="30" t="s">
        <v>52</v>
      </c>
      <c r="B36" s="31" t="s">
        <v>669</v>
      </c>
    </row>
    <row r="37" spans="1:2" ht="15.75" thickBot="1" x14ac:dyDescent="0.3">
      <c r="A37" s="32" t="s">
        <v>670</v>
      </c>
      <c r="B37" s="33" t="s">
        <v>671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11A2A-224A-4C51-B058-626346872E4D}">
  <sheetPr filterMode="1"/>
  <dimension ref="A1:BD223"/>
  <sheetViews>
    <sheetView workbookViewId="0">
      <pane xSplit="1" ySplit="2" topLeftCell="B3" activePane="bottomRight" state="frozen"/>
      <selection pane="topRight" activeCell="B1" sqref="B1"/>
      <selection pane="bottomLeft" activeCell="A3" sqref="A3"/>
      <selection pane="bottomRight" activeCell="AY203" sqref="AY203"/>
    </sheetView>
  </sheetViews>
  <sheetFormatPr baseColWidth="10" defaultColWidth="9.7109375" defaultRowHeight="15" x14ac:dyDescent="0.25"/>
  <cols>
    <col min="1" max="1" width="27.85546875" customWidth="1"/>
    <col min="2" max="2" width="6.42578125" customWidth="1"/>
    <col min="3" max="7" width="1.7109375" customWidth="1"/>
    <col min="8" max="8" width="33.7109375" customWidth="1"/>
    <col min="9" max="10" width="10.5703125" customWidth="1"/>
    <col min="11" max="11" width="31.5703125" customWidth="1"/>
    <col min="12" max="12" width="13.28515625" customWidth="1"/>
    <col min="13" max="13" width="12" customWidth="1"/>
    <col min="14" max="15" width="9.85546875" bestFit="1" customWidth="1"/>
    <col min="17" max="17" width="16.85546875" customWidth="1"/>
    <col min="18" max="18" width="9.85546875" bestFit="1" customWidth="1"/>
    <col min="19" max="19" width="9.85546875" customWidth="1"/>
    <col min="20" max="27" width="1.7109375" customWidth="1"/>
    <col min="28" max="28" width="9.85546875" bestFit="1" customWidth="1"/>
    <col min="29" max="29" width="12.7109375" customWidth="1"/>
    <col min="30" max="30" width="15.5703125" customWidth="1"/>
    <col min="31" max="31" width="14.7109375" customWidth="1"/>
    <col min="32" max="33" width="9.85546875" customWidth="1"/>
    <col min="34" max="34" width="15.28515625" customWidth="1"/>
    <col min="35" max="35" width="12.28515625" customWidth="1"/>
    <col min="36" max="36" width="9.85546875" bestFit="1" customWidth="1"/>
    <col min="37" max="37" width="11.7109375" customWidth="1"/>
    <col min="38" max="38" width="15.42578125" customWidth="1"/>
    <col min="39" max="39" width="18" customWidth="1"/>
    <col min="40" max="40" width="16.85546875" customWidth="1"/>
    <col min="41" max="41" width="13.7109375" customWidth="1"/>
    <col min="42" max="43" width="11.5703125" customWidth="1"/>
    <col min="44" max="46" width="1.7109375" customWidth="1"/>
    <col min="47" max="47" width="13.85546875" customWidth="1"/>
    <col min="48" max="48" width="12" customWidth="1"/>
    <col min="49" max="49" width="18.85546875" customWidth="1"/>
    <col min="50" max="50" width="9.85546875" bestFit="1" customWidth="1"/>
    <col min="51" max="51" width="12.85546875" customWidth="1"/>
    <col min="52" max="52" width="11.28515625" customWidth="1"/>
    <col min="53" max="53" width="10.140625" customWidth="1"/>
    <col min="54" max="54" width="15.28515625" customWidth="1"/>
    <col min="55" max="55" width="10.85546875" customWidth="1"/>
  </cols>
  <sheetData>
    <row r="1" spans="1:56" s="46" customFormat="1" ht="38.25" customHeight="1" x14ac:dyDescent="0.25">
      <c r="A1" s="41" t="s">
        <v>673</v>
      </c>
      <c r="B1" s="42"/>
      <c r="C1" s="42"/>
      <c r="D1" s="42"/>
      <c r="E1" s="42"/>
      <c r="F1" s="42"/>
      <c r="G1" s="42"/>
      <c r="H1" s="42"/>
      <c r="I1" s="42">
        <f t="shared" ref="I1:O1" si="0">SUBTOTAL(9,I3:I196)</f>
        <v>168</v>
      </c>
      <c r="J1" s="42"/>
      <c r="K1" s="42"/>
      <c r="L1" s="42">
        <f t="shared" si="0"/>
        <v>647854</v>
      </c>
      <c r="M1" s="42">
        <f t="shared" si="0"/>
        <v>1941.1</v>
      </c>
      <c r="N1" s="42">
        <f t="shared" si="0"/>
        <v>3776</v>
      </c>
      <c r="O1" s="42">
        <f t="shared" si="0"/>
        <v>309</v>
      </c>
      <c r="P1" s="42"/>
      <c r="Q1" s="42"/>
      <c r="R1" s="42">
        <f t="shared" ref="R1:AU1" si="1">SUBTOTAL(9,R3:R196)</f>
        <v>41902</v>
      </c>
      <c r="S1" s="43">
        <f>R1/L1</f>
        <v>6.4678152793684995E-2</v>
      </c>
      <c r="T1" s="42">
        <f t="shared" si="1"/>
        <v>1503964</v>
      </c>
      <c r="U1" s="42">
        <f t="shared" si="1"/>
        <v>135084</v>
      </c>
      <c r="V1" s="42">
        <f t="shared" si="1"/>
        <v>76049</v>
      </c>
      <c r="W1" s="42">
        <f t="shared" si="1"/>
        <v>3910</v>
      </c>
      <c r="X1" s="42">
        <f t="shared" si="1"/>
        <v>99329</v>
      </c>
      <c r="Y1" s="42">
        <f t="shared" si="1"/>
        <v>8083</v>
      </c>
      <c r="Z1" s="42">
        <f t="shared" si="1"/>
        <v>758</v>
      </c>
      <c r="AA1" s="42">
        <f t="shared" si="1"/>
        <v>149</v>
      </c>
      <c r="AB1" s="42">
        <f t="shared" si="1"/>
        <v>10051</v>
      </c>
      <c r="AC1" s="42">
        <f t="shared" si="1"/>
        <v>1680100</v>
      </c>
      <c r="AD1" s="44">
        <f>AC1/L1</f>
        <v>2.5933312135141562</v>
      </c>
      <c r="AE1" s="44">
        <f>AC1/R1</f>
        <v>40.095938141377502</v>
      </c>
      <c r="AF1" s="42">
        <f t="shared" si="1"/>
        <v>147226</v>
      </c>
      <c r="AG1" s="44">
        <f>AF1*100/L1</f>
        <v>22.725181908269455</v>
      </c>
      <c r="AH1" s="44">
        <f>AC1/AF1</f>
        <v>11.411707171287681</v>
      </c>
      <c r="AI1" s="44">
        <f>AH1/2</f>
        <v>5.7058535856438404</v>
      </c>
      <c r="AJ1" s="42">
        <f t="shared" si="1"/>
        <v>87426</v>
      </c>
      <c r="AK1" s="44">
        <f>AJ1*100/L1</f>
        <v>13.494707140806415</v>
      </c>
      <c r="AL1" s="42">
        <f t="shared" si="1"/>
        <v>96895</v>
      </c>
      <c r="AM1" s="44">
        <f>AL1*100/L1</f>
        <v>14.956301882831626</v>
      </c>
      <c r="AN1" s="42">
        <f t="shared" si="1"/>
        <v>391000</v>
      </c>
      <c r="AO1" s="42">
        <f t="shared" si="1"/>
        <v>3397098</v>
      </c>
      <c r="AP1" s="44">
        <f>AO1/L1</f>
        <v>5.2436166173242738</v>
      </c>
      <c r="AQ1" s="44">
        <f>AO1/AC1</f>
        <v>2.0219617879888103</v>
      </c>
      <c r="AR1" s="42">
        <f t="shared" si="1"/>
        <v>166438</v>
      </c>
      <c r="AS1" s="42">
        <f t="shared" si="1"/>
        <v>360</v>
      </c>
      <c r="AT1" s="42">
        <f t="shared" si="1"/>
        <v>15099</v>
      </c>
      <c r="AU1" s="42">
        <f t="shared" si="1"/>
        <v>181897</v>
      </c>
      <c r="AV1" s="42"/>
      <c r="AW1" s="42"/>
      <c r="AX1" s="42">
        <f>SUBTOTAL(9,AX3:AX196)</f>
        <v>395311</v>
      </c>
      <c r="AY1" s="42">
        <f>SUBTOTAL(9,AY3:AY196)</f>
        <v>1910066</v>
      </c>
      <c r="AZ1" s="44">
        <f>AY1/L1</f>
        <v>2.9482969928409797</v>
      </c>
      <c r="BA1" s="42">
        <f>SUBTOTAL(9,BA3:BA196)</f>
        <v>236.6399999999999</v>
      </c>
      <c r="BB1" s="43">
        <f>BA1/(L1/2000)</f>
        <v>0.73053496621152259</v>
      </c>
      <c r="BC1" s="42">
        <f>SUBTOTAL(9,BC3:BC196)</f>
        <v>2446</v>
      </c>
      <c r="BD1" s="45"/>
    </row>
    <row r="2" spans="1:56" s="40" customFormat="1" ht="48.75" customHeight="1" thickBot="1" x14ac:dyDescent="0.3">
      <c r="A2" s="34" t="s">
        <v>0</v>
      </c>
      <c r="B2" s="35" t="s">
        <v>1</v>
      </c>
      <c r="C2" s="35" t="s">
        <v>2</v>
      </c>
      <c r="D2" s="35" t="s">
        <v>3</v>
      </c>
      <c r="E2" s="35" t="s">
        <v>4</v>
      </c>
      <c r="F2" s="35" t="s">
        <v>5</v>
      </c>
      <c r="G2" s="35" t="s">
        <v>6</v>
      </c>
      <c r="H2" s="35" t="s">
        <v>7</v>
      </c>
      <c r="I2" s="35" t="s">
        <v>8</v>
      </c>
      <c r="J2" s="35" t="s">
        <v>9</v>
      </c>
      <c r="K2" s="35" t="s">
        <v>10</v>
      </c>
      <c r="L2" s="35" t="s">
        <v>11</v>
      </c>
      <c r="M2" s="35" t="s">
        <v>12</v>
      </c>
      <c r="N2" s="35" t="s">
        <v>13</v>
      </c>
      <c r="O2" s="35" t="s">
        <v>14</v>
      </c>
      <c r="P2" s="35" t="s">
        <v>15</v>
      </c>
      <c r="Q2" s="35" t="s">
        <v>16</v>
      </c>
      <c r="R2" s="35" t="s">
        <v>17</v>
      </c>
      <c r="S2" s="36" t="s">
        <v>18</v>
      </c>
      <c r="T2" s="35" t="s">
        <v>19</v>
      </c>
      <c r="U2" s="35" t="s">
        <v>20</v>
      </c>
      <c r="V2" s="35" t="s">
        <v>21</v>
      </c>
      <c r="W2" s="35" t="s">
        <v>22</v>
      </c>
      <c r="X2" s="35" t="s">
        <v>23</v>
      </c>
      <c r="Y2" s="35" t="s">
        <v>24</v>
      </c>
      <c r="Z2" s="35" t="s">
        <v>25</v>
      </c>
      <c r="AA2" s="35" t="s">
        <v>26</v>
      </c>
      <c r="AB2" s="35" t="s">
        <v>27</v>
      </c>
      <c r="AC2" s="35" t="s">
        <v>28</v>
      </c>
      <c r="AD2" s="36" t="s">
        <v>29</v>
      </c>
      <c r="AE2" s="36" t="s">
        <v>30</v>
      </c>
      <c r="AF2" s="35" t="s">
        <v>31</v>
      </c>
      <c r="AG2" s="37" t="s">
        <v>32</v>
      </c>
      <c r="AH2" s="37" t="s">
        <v>33</v>
      </c>
      <c r="AI2" s="37" t="s">
        <v>34</v>
      </c>
      <c r="AJ2" s="35" t="s">
        <v>35</v>
      </c>
      <c r="AK2" s="37" t="s">
        <v>36</v>
      </c>
      <c r="AL2" s="35" t="s">
        <v>37</v>
      </c>
      <c r="AM2" s="37" t="s">
        <v>38</v>
      </c>
      <c r="AN2" s="35" t="s">
        <v>39</v>
      </c>
      <c r="AO2" s="35" t="s">
        <v>40</v>
      </c>
      <c r="AP2" s="37" t="s">
        <v>41</v>
      </c>
      <c r="AQ2" s="37" t="s">
        <v>42</v>
      </c>
      <c r="AR2" s="38" t="s">
        <v>43</v>
      </c>
      <c r="AS2" s="38" t="s">
        <v>44</v>
      </c>
      <c r="AT2" s="38" t="s">
        <v>45</v>
      </c>
      <c r="AU2" s="35" t="s">
        <v>46</v>
      </c>
      <c r="AV2" s="35" t="s">
        <v>47</v>
      </c>
      <c r="AW2" s="35" t="s">
        <v>48</v>
      </c>
      <c r="AX2" s="35" t="s">
        <v>49</v>
      </c>
      <c r="AY2" s="35" t="s">
        <v>50</v>
      </c>
      <c r="AZ2" s="37" t="s">
        <v>51</v>
      </c>
      <c r="BA2" s="35" t="s">
        <v>52</v>
      </c>
      <c r="BB2" s="37" t="s">
        <v>53</v>
      </c>
      <c r="BC2" s="35" t="s">
        <v>54</v>
      </c>
      <c r="BD2" s="39" t="s">
        <v>55</v>
      </c>
    </row>
    <row r="3" spans="1:56" x14ac:dyDescent="0.25">
      <c r="A3" s="20" t="s">
        <v>56</v>
      </c>
      <c r="B3" s="21">
        <v>5711</v>
      </c>
      <c r="C3" s="21" t="s">
        <v>57</v>
      </c>
      <c r="D3" s="21">
        <v>44170</v>
      </c>
      <c r="E3" s="21" t="s">
        <v>56</v>
      </c>
      <c r="F3" s="21">
        <v>44001</v>
      </c>
      <c r="G3" s="21">
        <v>244400537</v>
      </c>
      <c r="H3" s="21" t="s">
        <v>58</v>
      </c>
      <c r="I3" s="21">
        <v>1</v>
      </c>
      <c r="J3" s="21" t="s">
        <v>59</v>
      </c>
      <c r="K3" s="21"/>
      <c r="L3" s="21">
        <v>2119</v>
      </c>
      <c r="M3" s="21">
        <v>6</v>
      </c>
      <c r="N3" s="21">
        <v>28</v>
      </c>
      <c r="O3" s="21">
        <v>1</v>
      </c>
      <c r="P3" s="21" t="s">
        <v>60</v>
      </c>
      <c r="Q3" s="21" t="s">
        <v>61</v>
      </c>
      <c r="R3" s="21">
        <v>130</v>
      </c>
      <c r="S3" s="22">
        <f>R3/L3</f>
        <v>6.1349693251533742E-2</v>
      </c>
      <c r="T3" s="21">
        <v>3645</v>
      </c>
      <c r="U3" s="21">
        <v>277</v>
      </c>
      <c r="V3" s="21">
        <v>0</v>
      </c>
      <c r="W3" s="21">
        <v>0</v>
      </c>
      <c r="X3" s="21">
        <v>68</v>
      </c>
      <c r="Y3" s="21">
        <v>0</v>
      </c>
      <c r="Z3" s="21">
        <v>0</v>
      </c>
      <c r="AA3" s="21">
        <v>0</v>
      </c>
      <c r="AB3" s="21">
        <v>5</v>
      </c>
      <c r="AC3" s="21">
        <f t="shared" ref="AC3:AC66" si="2">T3+V3+X3+Z3</f>
        <v>3713</v>
      </c>
      <c r="AD3" s="23">
        <f>AC3/L3</f>
        <v>1.7522416234072675</v>
      </c>
      <c r="AE3" s="24">
        <f>AC3/R3</f>
        <v>28.561538461538461</v>
      </c>
      <c r="AF3" s="21">
        <f>U3+W3+Y3+AA3</f>
        <v>277</v>
      </c>
      <c r="AG3" s="24">
        <f>AF3*100/L3</f>
        <v>13.072203869749883</v>
      </c>
      <c r="AH3" s="24">
        <f>AC3/AF3</f>
        <v>13.404332129963899</v>
      </c>
      <c r="AI3" s="23">
        <f>AH3/2</f>
        <v>6.7021660649819497</v>
      </c>
      <c r="AJ3" s="21"/>
      <c r="AK3" s="23">
        <f>AJ3*100/L3</f>
        <v>0</v>
      </c>
      <c r="AL3" s="21">
        <v>288</v>
      </c>
      <c r="AM3" s="23">
        <f>AL3*100/L3</f>
        <v>13.591316658801322</v>
      </c>
      <c r="AN3" s="21">
        <v>952</v>
      </c>
      <c r="AO3" s="21">
        <v>4537</v>
      </c>
      <c r="AP3" s="23">
        <f>AO3/L3</f>
        <v>2.1411042944785277</v>
      </c>
      <c r="AQ3" s="23">
        <f>AO3/AC3</f>
        <v>1.2219229733369243</v>
      </c>
      <c r="AR3" s="21">
        <v>641</v>
      </c>
      <c r="AS3" s="21">
        <v>0</v>
      </c>
      <c r="AT3" s="21">
        <v>21</v>
      </c>
      <c r="AU3" s="21">
        <f t="shared" ref="AU3:AU66" si="3">AR3+AS3+AT3</f>
        <v>662</v>
      </c>
      <c r="AV3" s="21" t="s">
        <v>62</v>
      </c>
      <c r="AW3" s="21"/>
      <c r="AX3" s="25">
        <v>500</v>
      </c>
      <c r="AY3" s="21">
        <v>3628</v>
      </c>
      <c r="AZ3" s="23">
        <f>AY3/L3</f>
        <v>1.7121283624351109</v>
      </c>
      <c r="BA3" s="25">
        <v>0.1</v>
      </c>
      <c r="BB3" s="23">
        <f>BA3/(L3/2000)</f>
        <v>9.4384143463898063E-2</v>
      </c>
      <c r="BC3" s="21">
        <v>7</v>
      </c>
      <c r="BD3" s="26" t="s">
        <v>60</v>
      </c>
    </row>
    <row r="4" spans="1:56" x14ac:dyDescent="0.25">
      <c r="A4" s="1" t="s">
        <v>63</v>
      </c>
      <c r="B4" s="2">
        <v>13493</v>
      </c>
      <c r="C4" s="2" t="s">
        <v>64</v>
      </c>
      <c r="D4" s="2">
        <v>44140</v>
      </c>
      <c r="E4" s="2" t="s">
        <v>63</v>
      </c>
      <c r="F4" s="2">
        <v>44002</v>
      </c>
      <c r="G4" s="2">
        <v>200067635</v>
      </c>
      <c r="H4" s="2" t="s">
        <v>65</v>
      </c>
      <c r="I4" s="2">
        <v>1</v>
      </c>
      <c r="J4" s="2" t="s">
        <v>59</v>
      </c>
      <c r="K4" s="2" t="s">
        <v>66</v>
      </c>
      <c r="L4" s="2">
        <v>4103</v>
      </c>
      <c r="M4" s="2">
        <v>9</v>
      </c>
      <c r="N4" s="2"/>
      <c r="O4" s="2"/>
      <c r="P4" s="2" t="s">
        <v>60</v>
      </c>
      <c r="Q4" s="2" t="s">
        <v>67</v>
      </c>
      <c r="R4" s="2">
        <v>92</v>
      </c>
      <c r="S4" s="3">
        <f t="shared" ref="S4:S67" si="4">R4/L4</f>
        <v>2.2422617596880332E-2</v>
      </c>
      <c r="T4" s="2"/>
      <c r="U4" s="2"/>
      <c r="V4" s="2"/>
      <c r="W4" s="2"/>
      <c r="X4" s="2"/>
      <c r="Y4" s="2"/>
      <c r="Z4" s="2"/>
      <c r="AA4" s="2"/>
      <c r="AB4" s="2"/>
      <c r="AC4" s="2">
        <f t="shared" si="2"/>
        <v>0</v>
      </c>
      <c r="AD4" s="4">
        <f t="shared" ref="AD4:AD67" si="5">AC4/L4</f>
        <v>0</v>
      </c>
      <c r="AE4" s="5">
        <f t="shared" ref="AE4:AE67" si="6">AC4/R4</f>
        <v>0</v>
      </c>
      <c r="AF4" s="2">
        <f>U4+W4+Y4+AA4</f>
        <v>0</v>
      </c>
      <c r="AG4" s="5">
        <f t="shared" ref="AG4:AG67" si="7">AF4*100/L4</f>
        <v>0</v>
      </c>
      <c r="AH4" s="5" t="e">
        <f t="shared" ref="AH4:AH67" si="8">AC4/AF4</f>
        <v>#DIV/0!</v>
      </c>
      <c r="AI4" s="4" t="e">
        <f t="shared" ref="AI4:AI67" si="9">AH4/2</f>
        <v>#DIV/0!</v>
      </c>
      <c r="AJ4" s="2"/>
      <c r="AK4" s="4">
        <f t="shared" ref="AK4:AK67" si="10">AJ4*100/L4</f>
        <v>0</v>
      </c>
      <c r="AL4" s="2"/>
      <c r="AM4" s="4">
        <f t="shared" ref="AM4:AM67" si="11">AL4*100/L4</f>
        <v>0</v>
      </c>
      <c r="AN4" s="2"/>
      <c r="AO4" s="2"/>
      <c r="AP4" s="4">
        <f t="shared" ref="AP4:AP67" si="12">AO4/L4</f>
        <v>0</v>
      </c>
      <c r="AQ4" s="4" t="e">
        <f t="shared" ref="AQ4:AQ67" si="13">AO4/AC4</f>
        <v>#DIV/0!</v>
      </c>
      <c r="AR4" s="2"/>
      <c r="AS4" s="2"/>
      <c r="AT4" s="2"/>
      <c r="AU4" s="2">
        <f t="shared" si="3"/>
        <v>0</v>
      </c>
      <c r="AV4" s="2" t="s">
        <v>60</v>
      </c>
      <c r="AW4" s="2"/>
      <c r="AX4" s="2"/>
      <c r="AY4" s="2"/>
      <c r="AZ4" s="4">
        <f t="shared" ref="AZ4:AZ67" si="14">AY4/L4</f>
        <v>0</v>
      </c>
      <c r="BA4" s="2"/>
      <c r="BB4" s="4">
        <f t="shared" ref="BB4:BB67" si="15">BA4/(L4/2000)</f>
        <v>0</v>
      </c>
      <c r="BC4" s="2"/>
      <c r="BD4" s="7"/>
    </row>
    <row r="5" spans="1:56" x14ac:dyDescent="0.25">
      <c r="A5" s="1" t="s">
        <v>68</v>
      </c>
      <c r="B5" s="2">
        <v>1844</v>
      </c>
      <c r="C5" s="2" t="s">
        <v>69</v>
      </c>
      <c r="D5" s="2">
        <v>44150</v>
      </c>
      <c r="E5" s="2" t="s">
        <v>68</v>
      </c>
      <c r="F5" s="2">
        <v>44003</v>
      </c>
      <c r="G5" s="2">
        <v>244400552</v>
      </c>
      <c r="H5" s="2" t="s">
        <v>70</v>
      </c>
      <c r="I5" s="2">
        <v>1</v>
      </c>
      <c r="J5" s="2" t="s">
        <v>59</v>
      </c>
      <c r="K5" s="2" t="s">
        <v>71</v>
      </c>
      <c r="L5" s="2">
        <v>11405</v>
      </c>
      <c r="M5" s="2">
        <v>27</v>
      </c>
      <c r="N5" s="2"/>
      <c r="O5" s="2">
        <v>4</v>
      </c>
      <c r="P5" s="2" t="s">
        <v>62</v>
      </c>
      <c r="Q5" s="2" t="s">
        <v>72</v>
      </c>
      <c r="R5" s="2">
        <v>980</v>
      </c>
      <c r="S5" s="3">
        <f t="shared" si="4"/>
        <v>8.5927224901359053E-2</v>
      </c>
      <c r="T5" s="2">
        <v>38899</v>
      </c>
      <c r="U5" s="2">
        <v>3663</v>
      </c>
      <c r="V5" s="2">
        <v>12377</v>
      </c>
      <c r="W5" s="2">
        <v>594</v>
      </c>
      <c r="X5" s="2">
        <v>3912</v>
      </c>
      <c r="Y5" s="2">
        <v>361</v>
      </c>
      <c r="Z5" s="2">
        <v>0</v>
      </c>
      <c r="AA5" s="2">
        <v>0</v>
      </c>
      <c r="AB5" s="2">
        <v>157</v>
      </c>
      <c r="AC5" s="2">
        <f t="shared" si="2"/>
        <v>55188</v>
      </c>
      <c r="AD5" s="4">
        <f t="shared" si="5"/>
        <v>4.8389302937308196</v>
      </c>
      <c r="AE5" s="5">
        <f t="shared" si="6"/>
        <v>56.314285714285717</v>
      </c>
      <c r="AF5" s="2">
        <f>U5+W5+Y5+AA5</f>
        <v>4618</v>
      </c>
      <c r="AG5" s="5">
        <f t="shared" si="7"/>
        <v>40.49101271372205</v>
      </c>
      <c r="AH5" s="5">
        <f t="shared" si="8"/>
        <v>11.950627977479428</v>
      </c>
      <c r="AI5" s="4">
        <f t="shared" si="9"/>
        <v>5.975313988739714</v>
      </c>
      <c r="AJ5" s="2"/>
      <c r="AK5" s="4">
        <f t="shared" si="10"/>
        <v>0</v>
      </c>
      <c r="AL5" s="2"/>
      <c r="AM5" s="4">
        <f t="shared" si="11"/>
        <v>0</v>
      </c>
      <c r="AN5" s="2">
        <v>0</v>
      </c>
      <c r="AO5" s="2">
        <v>156191</v>
      </c>
      <c r="AP5" s="4">
        <f t="shared" si="12"/>
        <v>13.694958351600174</v>
      </c>
      <c r="AQ5" s="4">
        <f t="shared" si="13"/>
        <v>2.830162354134957</v>
      </c>
      <c r="AR5" s="2"/>
      <c r="AS5" s="2"/>
      <c r="AT5" s="2"/>
      <c r="AU5" s="2">
        <f t="shared" si="3"/>
        <v>0</v>
      </c>
      <c r="AV5" s="2" t="s">
        <v>62</v>
      </c>
      <c r="AW5" s="2" t="s">
        <v>73</v>
      </c>
      <c r="AX5" s="6">
        <v>17346</v>
      </c>
      <c r="AY5" s="6">
        <v>49285</v>
      </c>
      <c r="AZ5" s="4">
        <f t="shared" si="14"/>
        <v>4.3213502849627359</v>
      </c>
      <c r="BA5" s="2">
        <v>10.5</v>
      </c>
      <c r="BB5" s="4">
        <f t="shared" si="15"/>
        <v>1.841297676457694</v>
      </c>
      <c r="BC5" s="6">
        <v>157</v>
      </c>
      <c r="BD5" s="7" t="s">
        <v>60</v>
      </c>
    </row>
    <row r="6" spans="1:56" x14ac:dyDescent="0.25">
      <c r="A6" s="47" t="s">
        <v>74</v>
      </c>
      <c r="B6" s="48">
        <v>13494</v>
      </c>
      <c r="C6" s="48" t="s">
        <v>75</v>
      </c>
      <c r="D6" s="48">
        <v>44410</v>
      </c>
      <c r="E6" s="48" t="s">
        <v>74</v>
      </c>
      <c r="F6" s="48">
        <v>44006</v>
      </c>
      <c r="G6" s="48">
        <v>244400610</v>
      </c>
      <c r="H6" s="48" t="s">
        <v>76</v>
      </c>
      <c r="I6" s="48">
        <v>1</v>
      </c>
      <c r="J6" s="48" t="s">
        <v>59</v>
      </c>
      <c r="K6" s="48" t="s">
        <v>77</v>
      </c>
      <c r="L6" s="48">
        <v>1860</v>
      </c>
      <c r="M6" s="48">
        <v>8</v>
      </c>
      <c r="N6" s="48">
        <v>10</v>
      </c>
      <c r="O6" s="48">
        <v>1</v>
      </c>
      <c r="P6" s="48" t="s">
        <v>60</v>
      </c>
      <c r="Q6" s="48" t="s">
        <v>78</v>
      </c>
      <c r="R6" s="48">
        <v>75</v>
      </c>
      <c r="S6" s="49">
        <f t="shared" si="4"/>
        <v>4.0322580645161289E-2</v>
      </c>
      <c r="T6" s="48">
        <v>13618</v>
      </c>
      <c r="U6" s="48">
        <v>385</v>
      </c>
      <c r="V6" s="48">
        <v>0</v>
      </c>
      <c r="W6" s="48">
        <v>0</v>
      </c>
      <c r="X6" s="48">
        <v>0</v>
      </c>
      <c r="Y6" s="48">
        <v>0</v>
      </c>
      <c r="Z6" s="48">
        <v>0</v>
      </c>
      <c r="AA6" s="48">
        <v>0</v>
      </c>
      <c r="AB6" s="48">
        <v>6</v>
      </c>
      <c r="AC6" s="48">
        <f t="shared" si="2"/>
        <v>13618</v>
      </c>
      <c r="AD6" s="50">
        <f t="shared" si="5"/>
        <v>7.3215053763440858</v>
      </c>
      <c r="AE6" s="51">
        <f t="shared" si="6"/>
        <v>181.57333333333332</v>
      </c>
      <c r="AF6" s="48">
        <f>U6+W6+Y6+AA6</f>
        <v>385</v>
      </c>
      <c r="AG6" s="51">
        <f t="shared" si="7"/>
        <v>20.698924731182796</v>
      </c>
      <c r="AH6" s="51">
        <f t="shared" si="8"/>
        <v>35.371428571428574</v>
      </c>
      <c r="AI6" s="50">
        <f t="shared" si="9"/>
        <v>17.685714285714287</v>
      </c>
      <c r="AJ6" s="48"/>
      <c r="AK6" s="50">
        <f t="shared" si="10"/>
        <v>0</v>
      </c>
      <c r="AL6" s="48">
        <v>297</v>
      </c>
      <c r="AM6" s="50">
        <f t="shared" si="11"/>
        <v>15.96774193548387</v>
      </c>
      <c r="AN6" s="48"/>
      <c r="AO6" s="48">
        <v>8954</v>
      </c>
      <c r="AP6" s="50">
        <f t="shared" si="12"/>
        <v>4.8139784946236563</v>
      </c>
      <c r="AQ6" s="50">
        <f t="shared" si="13"/>
        <v>0.65751211631663975</v>
      </c>
      <c r="AR6" s="48"/>
      <c r="AS6" s="48"/>
      <c r="AT6" s="48"/>
      <c r="AU6" s="48">
        <f t="shared" si="3"/>
        <v>0</v>
      </c>
      <c r="AV6" s="48" t="s">
        <v>62</v>
      </c>
      <c r="AW6" s="48"/>
      <c r="AX6" s="48"/>
      <c r="AY6" s="48">
        <v>3000</v>
      </c>
      <c r="AZ6" s="50">
        <f t="shared" si="14"/>
        <v>1.6129032258064515</v>
      </c>
      <c r="BA6" s="48">
        <v>0.43</v>
      </c>
      <c r="BB6" s="50">
        <f t="shared" si="15"/>
        <v>0.46236559139784944</v>
      </c>
      <c r="BC6" s="48">
        <v>6</v>
      </c>
      <c r="BD6" s="52" t="s">
        <v>62</v>
      </c>
    </row>
    <row r="7" spans="1:56" x14ac:dyDescent="0.25">
      <c r="A7" s="47" t="s">
        <v>79</v>
      </c>
      <c r="B7" s="48">
        <v>1846</v>
      </c>
      <c r="C7" s="48" t="s">
        <v>80</v>
      </c>
      <c r="D7" s="48">
        <v>44460</v>
      </c>
      <c r="E7" s="48" t="s">
        <v>79</v>
      </c>
      <c r="F7" s="48">
        <v>44007</v>
      </c>
      <c r="G7" s="48">
        <v>243500741</v>
      </c>
      <c r="H7" s="48" t="s">
        <v>81</v>
      </c>
      <c r="I7" s="48">
        <v>1</v>
      </c>
      <c r="J7" s="48" t="s">
        <v>59</v>
      </c>
      <c r="K7" s="48" t="s">
        <v>82</v>
      </c>
      <c r="L7" s="48">
        <v>2523</v>
      </c>
      <c r="M7" s="48">
        <v>13.5</v>
      </c>
      <c r="N7" s="48">
        <v>22</v>
      </c>
      <c r="O7" s="48">
        <v>2</v>
      </c>
      <c r="P7" s="48" t="s">
        <v>62</v>
      </c>
      <c r="Q7" s="48" t="s">
        <v>83</v>
      </c>
      <c r="R7" s="48">
        <v>223</v>
      </c>
      <c r="S7" s="49">
        <f t="shared" si="4"/>
        <v>8.8386841062227509E-2</v>
      </c>
      <c r="T7" s="48">
        <v>8128</v>
      </c>
      <c r="U7" s="48">
        <v>790</v>
      </c>
      <c r="V7" s="48">
        <v>286</v>
      </c>
      <c r="W7" s="48">
        <v>10</v>
      </c>
      <c r="X7" s="48">
        <v>953</v>
      </c>
      <c r="Y7" s="48">
        <v>57</v>
      </c>
      <c r="Z7" s="48">
        <v>0</v>
      </c>
      <c r="AA7" s="48">
        <v>0</v>
      </c>
      <c r="AB7" s="48">
        <v>17</v>
      </c>
      <c r="AC7" s="48">
        <f t="shared" si="2"/>
        <v>9367</v>
      </c>
      <c r="AD7" s="50">
        <f t="shared" si="5"/>
        <v>3.7126436781609193</v>
      </c>
      <c r="AE7" s="51">
        <f t="shared" si="6"/>
        <v>42.004484304932738</v>
      </c>
      <c r="AF7" s="48">
        <f>U7+W7+Y7+AA7</f>
        <v>857</v>
      </c>
      <c r="AG7" s="51">
        <f t="shared" si="7"/>
        <v>33.967499009116132</v>
      </c>
      <c r="AH7" s="51">
        <f t="shared" si="8"/>
        <v>10.929988331388564</v>
      </c>
      <c r="AI7" s="50">
        <f t="shared" si="9"/>
        <v>5.4649941656942822</v>
      </c>
      <c r="AJ7" s="48">
        <v>127</v>
      </c>
      <c r="AK7" s="50">
        <f t="shared" si="10"/>
        <v>5.0336900515259613</v>
      </c>
      <c r="AL7" s="48">
        <v>127</v>
      </c>
      <c r="AM7" s="50">
        <f t="shared" si="11"/>
        <v>5.0336900515259613</v>
      </c>
      <c r="AN7" s="48"/>
      <c r="AO7" s="48">
        <v>8022</v>
      </c>
      <c r="AP7" s="50">
        <f t="shared" si="12"/>
        <v>3.1795481569560047</v>
      </c>
      <c r="AQ7" s="50">
        <f t="shared" si="13"/>
        <v>0.85641080388598267</v>
      </c>
      <c r="AR7" s="48">
        <v>805</v>
      </c>
      <c r="AS7" s="48"/>
      <c r="AT7" s="48">
        <v>60</v>
      </c>
      <c r="AU7" s="48">
        <f t="shared" si="3"/>
        <v>865</v>
      </c>
      <c r="AV7" s="48" t="s">
        <v>60</v>
      </c>
      <c r="AW7" s="48"/>
      <c r="AX7" s="48">
        <v>2500</v>
      </c>
      <c r="AY7" s="48">
        <v>11565</v>
      </c>
      <c r="AZ7" s="50">
        <f t="shared" si="14"/>
        <v>4.5838287752675386</v>
      </c>
      <c r="BA7" s="48">
        <v>1.02</v>
      </c>
      <c r="BB7" s="50">
        <f t="shared" si="15"/>
        <v>0.80856123662306778</v>
      </c>
      <c r="BC7" s="48">
        <v>7</v>
      </c>
      <c r="BD7" s="52"/>
    </row>
    <row r="8" spans="1:56" x14ac:dyDescent="0.25">
      <c r="A8" s="47" t="s">
        <v>84</v>
      </c>
      <c r="B8" s="48">
        <v>1847</v>
      </c>
      <c r="C8" s="48" t="s">
        <v>85</v>
      </c>
      <c r="D8" s="48">
        <v>44115</v>
      </c>
      <c r="E8" s="48" t="s">
        <v>84</v>
      </c>
      <c r="F8" s="48">
        <v>44009</v>
      </c>
      <c r="G8" s="48">
        <v>244400404</v>
      </c>
      <c r="H8" s="48" t="s">
        <v>86</v>
      </c>
      <c r="I8" s="48">
        <v>1</v>
      </c>
      <c r="J8" s="48" t="s">
        <v>59</v>
      </c>
      <c r="K8" s="48" t="s">
        <v>87</v>
      </c>
      <c r="L8" s="48">
        <v>9331</v>
      </c>
      <c r="M8" s="48">
        <v>22</v>
      </c>
      <c r="N8" s="48">
        <v>57</v>
      </c>
      <c r="O8" s="48">
        <v>4</v>
      </c>
      <c r="P8" s="48" t="s">
        <v>60</v>
      </c>
      <c r="Q8" s="48" t="s">
        <v>88</v>
      </c>
      <c r="R8" s="48">
        <v>690</v>
      </c>
      <c r="S8" s="49">
        <f t="shared" si="4"/>
        <v>7.3947058193119711E-2</v>
      </c>
      <c r="T8" s="48">
        <v>44282</v>
      </c>
      <c r="U8" s="48">
        <v>1117</v>
      </c>
      <c r="V8" s="48">
        <v>193</v>
      </c>
      <c r="W8" s="48">
        <v>19</v>
      </c>
      <c r="X8" s="48">
        <v>4346</v>
      </c>
      <c r="Y8" s="48">
        <v>224</v>
      </c>
      <c r="Z8" s="48">
        <v>0</v>
      </c>
      <c r="AA8" s="48">
        <v>0</v>
      </c>
      <c r="AB8" s="48">
        <v>51</v>
      </c>
      <c r="AC8" s="48">
        <f t="shared" si="2"/>
        <v>48821</v>
      </c>
      <c r="AD8" s="50">
        <f t="shared" si="5"/>
        <v>5.2321294609366626</v>
      </c>
      <c r="AE8" s="51">
        <f t="shared" si="6"/>
        <v>70.755072463768116</v>
      </c>
      <c r="AF8" s="48">
        <f>U8+W8+Y8+AA8</f>
        <v>1360</v>
      </c>
      <c r="AG8" s="51">
        <f t="shared" si="7"/>
        <v>14.575072339513449</v>
      </c>
      <c r="AH8" s="51">
        <f t="shared" si="8"/>
        <v>35.897794117647059</v>
      </c>
      <c r="AI8" s="50">
        <f t="shared" si="9"/>
        <v>17.94889705882353</v>
      </c>
      <c r="AJ8" s="48">
        <v>1977</v>
      </c>
      <c r="AK8" s="50">
        <f t="shared" si="10"/>
        <v>21.187439717072124</v>
      </c>
      <c r="AL8" s="48">
        <v>1589</v>
      </c>
      <c r="AM8" s="50">
        <f t="shared" si="11"/>
        <v>17.029257314328582</v>
      </c>
      <c r="AN8" s="48"/>
      <c r="AO8" s="48">
        <v>68449</v>
      </c>
      <c r="AP8" s="50">
        <f t="shared" si="12"/>
        <v>7.3356553424070308</v>
      </c>
      <c r="AQ8" s="50">
        <f t="shared" si="13"/>
        <v>1.4020401056922227</v>
      </c>
      <c r="AR8" s="48">
        <v>0</v>
      </c>
      <c r="AS8" s="48"/>
      <c r="AT8" s="48">
        <v>0</v>
      </c>
      <c r="AU8" s="48">
        <f t="shared" si="3"/>
        <v>0</v>
      </c>
      <c r="AV8" s="48" t="s">
        <v>60</v>
      </c>
      <c r="AW8" s="48"/>
      <c r="AX8" s="48">
        <v>6300</v>
      </c>
      <c r="AY8" s="48">
        <v>25800</v>
      </c>
      <c r="AZ8" s="50">
        <f t="shared" si="14"/>
        <v>2.7649769585253456</v>
      </c>
      <c r="BA8" s="48">
        <v>4</v>
      </c>
      <c r="BB8" s="50">
        <f t="shared" si="15"/>
        <v>0.85735719644196773</v>
      </c>
      <c r="BC8" s="48">
        <v>0</v>
      </c>
      <c r="BD8" s="52"/>
    </row>
    <row r="9" spans="1:56" x14ac:dyDescent="0.25">
      <c r="A9" s="47" t="s">
        <v>89</v>
      </c>
      <c r="B9" s="48">
        <v>1848</v>
      </c>
      <c r="C9" s="48" t="s">
        <v>90</v>
      </c>
      <c r="D9" s="48">
        <v>44740</v>
      </c>
      <c r="E9" s="48" t="s">
        <v>89</v>
      </c>
      <c r="F9" s="48">
        <v>44010</v>
      </c>
      <c r="G9" s="48">
        <v>244400610</v>
      </c>
      <c r="H9" s="48" t="s">
        <v>76</v>
      </c>
      <c r="I9" s="48">
        <v>1</v>
      </c>
      <c r="J9" s="48" t="s">
        <v>59</v>
      </c>
      <c r="K9" s="48" t="s">
        <v>91</v>
      </c>
      <c r="L9" s="48">
        <v>2938</v>
      </c>
      <c r="M9" s="48">
        <v>21</v>
      </c>
      <c r="N9" s="48">
        <v>34</v>
      </c>
      <c r="O9" s="48">
        <v>2</v>
      </c>
      <c r="P9" s="48" t="s">
        <v>62</v>
      </c>
      <c r="Q9" s="48" t="s">
        <v>92</v>
      </c>
      <c r="R9" s="48">
        <v>282</v>
      </c>
      <c r="S9" s="49">
        <f t="shared" si="4"/>
        <v>9.5983662355343766E-2</v>
      </c>
      <c r="T9" s="48">
        <v>15556</v>
      </c>
      <c r="U9" s="48">
        <v>1163</v>
      </c>
      <c r="V9" s="48">
        <v>317</v>
      </c>
      <c r="W9" s="48">
        <v>19</v>
      </c>
      <c r="X9" s="48">
        <v>1406</v>
      </c>
      <c r="Y9" s="48">
        <v>72</v>
      </c>
      <c r="Z9" s="48">
        <v>0</v>
      </c>
      <c r="AA9" s="48">
        <v>0</v>
      </c>
      <c r="AB9" s="48">
        <v>39</v>
      </c>
      <c r="AC9" s="48">
        <f t="shared" si="2"/>
        <v>17279</v>
      </c>
      <c r="AD9" s="50">
        <f t="shared" si="5"/>
        <v>5.8812117086453366</v>
      </c>
      <c r="AE9" s="51">
        <f t="shared" si="6"/>
        <v>61.273049645390074</v>
      </c>
      <c r="AF9" s="48">
        <f>U9+W9+Y9+AA9</f>
        <v>1254</v>
      </c>
      <c r="AG9" s="51">
        <f t="shared" si="7"/>
        <v>42.682096664397548</v>
      </c>
      <c r="AH9" s="51">
        <f t="shared" si="8"/>
        <v>13.779106858054227</v>
      </c>
      <c r="AI9" s="50">
        <f t="shared" si="9"/>
        <v>6.8895534290271137</v>
      </c>
      <c r="AJ9" s="48">
        <v>1086</v>
      </c>
      <c r="AK9" s="50">
        <f t="shared" si="10"/>
        <v>36.963921034717494</v>
      </c>
      <c r="AL9" s="48">
        <v>1086</v>
      </c>
      <c r="AM9" s="50">
        <f t="shared" si="11"/>
        <v>36.963921034717494</v>
      </c>
      <c r="AN9" s="48">
        <v>7712</v>
      </c>
      <c r="AO9" s="48">
        <v>24462</v>
      </c>
      <c r="AP9" s="50">
        <f t="shared" si="12"/>
        <v>8.3260721579305645</v>
      </c>
      <c r="AQ9" s="50">
        <f t="shared" si="13"/>
        <v>1.4157069274842293</v>
      </c>
      <c r="AR9" s="48">
        <v>650</v>
      </c>
      <c r="AS9" s="48"/>
      <c r="AT9" s="48">
        <v>151</v>
      </c>
      <c r="AU9" s="48">
        <f t="shared" si="3"/>
        <v>801</v>
      </c>
      <c r="AV9" s="48" t="s">
        <v>62</v>
      </c>
      <c r="AW9" s="48" t="s">
        <v>93</v>
      </c>
      <c r="AX9" s="48">
        <v>5318</v>
      </c>
      <c r="AY9" s="48">
        <v>16551</v>
      </c>
      <c r="AZ9" s="50">
        <f t="shared" si="14"/>
        <v>5.6334240980258681</v>
      </c>
      <c r="BA9" s="48">
        <v>2.6</v>
      </c>
      <c r="BB9" s="50">
        <f t="shared" si="15"/>
        <v>1.7699115044247786</v>
      </c>
      <c r="BC9" s="48">
        <v>0</v>
      </c>
      <c r="BD9" s="52"/>
    </row>
    <row r="10" spans="1:56" x14ac:dyDescent="0.25">
      <c r="A10" s="47" t="s">
        <v>94</v>
      </c>
      <c r="B10" s="48">
        <v>13497</v>
      </c>
      <c r="C10" s="48" t="s">
        <v>95</v>
      </c>
      <c r="D10" s="48">
        <v>44160</v>
      </c>
      <c r="E10" s="48" t="s">
        <v>94</v>
      </c>
      <c r="F10" s="48">
        <v>44013</v>
      </c>
      <c r="G10" s="48">
        <v>244400644</v>
      </c>
      <c r="H10" s="48" t="s">
        <v>96</v>
      </c>
      <c r="I10" s="48">
        <v>1</v>
      </c>
      <c r="J10" s="48" t="s">
        <v>59</v>
      </c>
      <c r="K10" s="48" t="s">
        <v>97</v>
      </c>
      <c r="L10" s="48">
        <v>3157</v>
      </c>
      <c r="M10" s="48">
        <v>16</v>
      </c>
      <c r="N10" s="48">
        <v>14</v>
      </c>
      <c r="O10" s="48">
        <v>1</v>
      </c>
      <c r="P10" s="48" t="s">
        <v>62</v>
      </c>
      <c r="Q10" s="48" t="s">
        <v>98</v>
      </c>
      <c r="R10" s="48">
        <v>179</v>
      </c>
      <c r="S10" s="49">
        <f t="shared" si="4"/>
        <v>5.6699398162812796E-2</v>
      </c>
      <c r="T10" s="48">
        <v>5477</v>
      </c>
      <c r="U10" s="48">
        <v>971</v>
      </c>
      <c r="V10" s="48">
        <v>0</v>
      </c>
      <c r="W10" s="48">
        <v>0</v>
      </c>
      <c r="X10" s="48">
        <v>1105</v>
      </c>
      <c r="Y10" s="48">
        <v>66</v>
      </c>
      <c r="Z10" s="48">
        <v>0</v>
      </c>
      <c r="AA10" s="48">
        <v>0</v>
      </c>
      <c r="AB10" s="48">
        <v>15</v>
      </c>
      <c r="AC10" s="48">
        <f t="shared" si="2"/>
        <v>6582</v>
      </c>
      <c r="AD10" s="50">
        <f t="shared" si="5"/>
        <v>2.0848907190370607</v>
      </c>
      <c r="AE10" s="51">
        <f t="shared" si="6"/>
        <v>36.770949720670394</v>
      </c>
      <c r="AF10" s="48">
        <f>U10+W10+Y10+AA10</f>
        <v>1037</v>
      </c>
      <c r="AG10" s="51">
        <f t="shared" si="7"/>
        <v>32.847640164713333</v>
      </c>
      <c r="AH10" s="51">
        <f t="shared" si="8"/>
        <v>6.3471552555448412</v>
      </c>
      <c r="AI10" s="50">
        <f t="shared" si="9"/>
        <v>3.1735776277724206</v>
      </c>
      <c r="AJ10" s="48">
        <v>592</v>
      </c>
      <c r="AK10" s="50">
        <f t="shared" si="10"/>
        <v>18.751979727589482</v>
      </c>
      <c r="AL10" s="48">
        <v>372</v>
      </c>
      <c r="AM10" s="50">
        <f t="shared" si="11"/>
        <v>11.783338612606904</v>
      </c>
      <c r="AN10" s="48"/>
      <c r="AO10" s="48">
        <v>11933</v>
      </c>
      <c r="AP10" s="50">
        <f t="shared" si="12"/>
        <v>3.7798542920494138</v>
      </c>
      <c r="AQ10" s="50">
        <f t="shared" si="13"/>
        <v>1.8129747797022182</v>
      </c>
      <c r="AR10" s="48">
        <v>694</v>
      </c>
      <c r="AS10" s="48"/>
      <c r="AT10" s="48">
        <v>34</v>
      </c>
      <c r="AU10" s="48">
        <f t="shared" si="3"/>
        <v>728</v>
      </c>
      <c r="AV10" s="48" t="s">
        <v>62</v>
      </c>
      <c r="AW10" s="48" t="s">
        <v>93</v>
      </c>
      <c r="AX10" s="48">
        <v>1692</v>
      </c>
      <c r="AY10" s="48">
        <v>11543</v>
      </c>
      <c r="AZ10" s="50">
        <f t="shared" si="14"/>
        <v>3.6563192904656319</v>
      </c>
      <c r="BA10" s="48">
        <v>1.75</v>
      </c>
      <c r="BB10" s="50">
        <f t="shared" si="15"/>
        <v>1.1086474501108647</v>
      </c>
      <c r="BC10" s="48">
        <v>10</v>
      </c>
      <c r="BD10" s="52"/>
    </row>
    <row r="11" spans="1:56" x14ac:dyDescent="0.25">
      <c r="A11" s="53" t="s">
        <v>99</v>
      </c>
      <c r="B11" s="48">
        <v>1850</v>
      </c>
      <c r="C11" s="48" t="s">
        <v>85</v>
      </c>
      <c r="D11" s="48">
        <v>44130</v>
      </c>
      <c r="E11" s="48" t="s">
        <v>99</v>
      </c>
      <c r="F11" s="48">
        <v>44015</v>
      </c>
      <c r="G11" s="48">
        <v>244400453</v>
      </c>
      <c r="H11" s="48" t="s">
        <v>100</v>
      </c>
      <c r="I11" s="48">
        <v>1</v>
      </c>
      <c r="J11" s="48" t="s">
        <v>59</v>
      </c>
      <c r="K11" s="48" t="s">
        <v>101</v>
      </c>
      <c r="L11" s="54">
        <v>10045</v>
      </c>
      <c r="M11" s="48">
        <v>22</v>
      </c>
      <c r="N11" s="48">
        <v>89</v>
      </c>
      <c r="O11" s="48">
        <v>4</v>
      </c>
      <c r="P11" s="48" t="s">
        <v>60</v>
      </c>
      <c r="Q11" s="48"/>
      <c r="R11" s="48">
        <v>700</v>
      </c>
      <c r="S11" s="55">
        <f>(R11+R12)/L11</f>
        <v>7.6854156296665005E-2</v>
      </c>
      <c r="T11" s="48">
        <v>17592</v>
      </c>
      <c r="U11" s="48">
        <v>1067</v>
      </c>
      <c r="V11" s="48">
        <v>2385</v>
      </c>
      <c r="W11" s="48">
        <v>87</v>
      </c>
      <c r="X11" s="48">
        <v>2872</v>
      </c>
      <c r="Y11" s="48">
        <v>131</v>
      </c>
      <c r="Z11" s="48">
        <v>0</v>
      </c>
      <c r="AA11" s="48">
        <v>0</v>
      </c>
      <c r="AB11" s="48">
        <v>71</v>
      </c>
      <c r="AC11" s="48">
        <f t="shared" si="2"/>
        <v>22849</v>
      </c>
      <c r="AD11" s="56">
        <f>(AC11+AC12)/L11</f>
        <v>2.5002488800398206</v>
      </c>
      <c r="AE11" s="51">
        <f t="shared" si="6"/>
        <v>32.64142857142857</v>
      </c>
      <c r="AF11" s="48">
        <f>U11+W11+Y11+AA11</f>
        <v>1285</v>
      </c>
      <c r="AG11" s="57">
        <f>(AF11+AF12)*100/L11</f>
        <v>13.618715778994524</v>
      </c>
      <c r="AH11" s="51">
        <f t="shared" si="8"/>
        <v>17.781322957198444</v>
      </c>
      <c r="AI11" s="50">
        <f t="shared" si="9"/>
        <v>8.8906614785992222</v>
      </c>
      <c r="AJ11" s="48">
        <v>1613</v>
      </c>
      <c r="AK11" s="50">
        <f t="shared" si="10"/>
        <v>16.057740169238429</v>
      </c>
      <c r="AL11" s="48"/>
      <c r="AM11" s="50">
        <f t="shared" si="11"/>
        <v>0</v>
      </c>
      <c r="AN11" s="48"/>
      <c r="AO11" s="48">
        <v>51351</v>
      </c>
      <c r="AP11" s="56">
        <f>(AO11+AO12)/L11</f>
        <v>5.3728222996515678</v>
      </c>
      <c r="AQ11" s="50">
        <f t="shared" si="13"/>
        <v>2.2474068887041008</v>
      </c>
      <c r="AR11" s="48"/>
      <c r="AS11" s="48"/>
      <c r="AT11" s="48"/>
      <c r="AU11" s="48">
        <f t="shared" si="3"/>
        <v>0</v>
      </c>
      <c r="AV11" s="48"/>
      <c r="AW11" s="48"/>
      <c r="AX11" s="48">
        <v>3831</v>
      </c>
      <c r="AY11" s="48">
        <v>27759</v>
      </c>
      <c r="AZ11" s="56">
        <f>(AY11+AY12)/L11</f>
        <v>2.8638128422100548</v>
      </c>
      <c r="BA11" s="48"/>
      <c r="BB11" s="50">
        <f t="shared" si="15"/>
        <v>0</v>
      </c>
      <c r="BC11" s="48">
        <v>0</v>
      </c>
      <c r="BD11" s="52"/>
    </row>
    <row r="12" spans="1:56" x14ac:dyDescent="0.25">
      <c r="A12" s="53" t="s">
        <v>102</v>
      </c>
      <c r="B12" s="48">
        <v>14166</v>
      </c>
      <c r="C12" s="48" t="s">
        <v>103</v>
      </c>
      <c r="D12" s="48">
        <v>44130</v>
      </c>
      <c r="E12" s="48" t="s">
        <v>99</v>
      </c>
      <c r="F12" s="48">
        <v>44015</v>
      </c>
      <c r="G12" s="48">
        <v>244400453</v>
      </c>
      <c r="H12" s="48" t="s">
        <v>100</v>
      </c>
      <c r="I12" s="48">
        <v>1</v>
      </c>
      <c r="J12" s="48" t="s">
        <v>59</v>
      </c>
      <c r="K12" s="48" t="s">
        <v>104</v>
      </c>
      <c r="L12" s="54">
        <v>0</v>
      </c>
      <c r="M12" s="48">
        <v>4</v>
      </c>
      <c r="N12" s="48">
        <v>10</v>
      </c>
      <c r="O12" s="48">
        <v>0</v>
      </c>
      <c r="P12" s="48" t="s">
        <v>60</v>
      </c>
      <c r="Q12" s="48"/>
      <c r="R12" s="48">
        <v>72</v>
      </c>
      <c r="S12" s="49"/>
      <c r="T12" s="48">
        <v>2266</v>
      </c>
      <c r="U12" s="48">
        <v>83</v>
      </c>
      <c r="V12" s="48">
        <v>0</v>
      </c>
      <c r="W12" s="48">
        <v>0</v>
      </c>
      <c r="X12" s="48">
        <v>0</v>
      </c>
      <c r="Y12" s="48">
        <v>0</v>
      </c>
      <c r="Z12" s="48">
        <v>0</v>
      </c>
      <c r="AA12" s="48">
        <v>0</v>
      </c>
      <c r="AB12" s="48">
        <v>0</v>
      </c>
      <c r="AC12" s="48">
        <f t="shared" si="2"/>
        <v>2266</v>
      </c>
      <c r="AD12" s="50"/>
      <c r="AE12" s="51">
        <f t="shared" si="6"/>
        <v>31.472222222222221</v>
      </c>
      <c r="AF12" s="48">
        <f>U12+W12+Y12+AA12</f>
        <v>83</v>
      </c>
      <c r="AG12" s="51"/>
      <c r="AH12" s="51">
        <f t="shared" si="8"/>
        <v>27.301204819277107</v>
      </c>
      <c r="AI12" s="50">
        <f t="shared" si="9"/>
        <v>13.650602409638553</v>
      </c>
      <c r="AJ12" s="48"/>
      <c r="AK12" s="50"/>
      <c r="AL12" s="48"/>
      <c r="AM12" s="50"/>
      <c r="AN12" s="48">
        <v>1407</v>
      </c>
      <c r="AO12" s="48">
        <v>2619</v>
      </c>
      <c r="AP12" s="50"/>
      <c r="AQ12" s="50">
        <f t="shared" si="13"/>
        <v>1.1557811120917918</v>
      </c>
      <c r="AR12" s="48"/>
      <c r="AS12" s="48"/>
      <c r="AT12" s="48"/>
      <c r="AU12" s="48">
        <f t="shared" si="3"/>
        <v>0</v>
      </c>
      <c r="AV12" s="48"/>
      <c r="AW12" s="48"/>
      <c r="AX12" s="48">
        <v>90</v>
      </c>
      <c r="AY12" s="48">
        <v>1008</v>
      </c>
      <c r="AZ12" s="50"/>
      <c r="BA12" s="48">
        <v>0</v>
      </c>
      <c r="BB12" s="50"/>
      <c r="BC12" s="48">
        <v>20</v>
      </c>
      <c r="BD12" s="52" t="s">
        <v>62</v>
      </c>
    </row>
    <row r="13" spans="1:56" x14ac:dyDescent="0.25">
      <c r="A13" s="47" t="s">
        <v>105</v>
      </c>
      <c r="B13" s="48">
        <v>1851</v>
      </c>
      <c r="C13" s="48" t="s">
        <v>106</v>
      </c>
      <c r="D13" s="48">
        <v>44830</v>
      </c>
      <c r="E13" s="48" t="s">
        <v>105</v>
      </c>
      <c r="F13" s="48">
        <v>44018</v>
      </c>
      <c r="G13" s="48">
        <v>244400404</v>
      </c>
      <c r="H13" s="48" t="s">
        <v>86</v>
      </c>
      <c r="I13" s="48">
        <v>1</v>
      </c>
      <c r="J13" s="48" t="s">
        <v>59</v>
      </c>
      <c r="K13" s="48" t="s">
        <v>107</v>
      </c>
      <c r="L13" s="48">
        <v>8052</v>
      </c>
      <c r="M13" s="48">
        <v>20</v>
      </c>
      <c r="N13" s="48">
        <v>30</v>
      </c>
      <c r="O13" s="48">
        <v>6</v>
      </c>
      <c r="P13" s="48" t="s">
        <v>62</v>
      </c>
      <c r="Q13" s="48" t="s">
        <v>108</v>
      </c>
      <c r="R13" s="48">
        <v>420</v>
      </c>
      <c r="S13" s="49">
        <f t="shared" si="4"/>
        <v>5.216095380029806E-2</v>
      </c>
      <c r="T13" s="48">
        <v>20962</v>
      </c>
      <c r="U13" s="48">
        <v>1294</v>
      </c>
      <c r="V13" s="48">
        <v>193</v>
      </c>
      <c r="W13" s="48">
        <v>13</v>
      </c>
      <c r="X13" s="48">
        <v>1008</v>
      </c>
      <c r="Y13" s="48">
        <v>92</v>
      </c>
      <c r="Z13" s="48">
        <v>0</v>
      </c>
      <c r="AA13" s="48">
        <v>0</v>
      </c>
      <c r="AB13" s="48">
        <v>78</v>
      </c>
      <c r="AC13" s="48">
        <f t="shared" si="2"/>
        <v>22163</v>
      </c>
      <c r="AD13" s="50">
        <f t="shared" si="5"/>
        <v>2.7524838549428714</v>
      </c>
      <c r="AE13" s="51">
        <f t="shared" si="6"/>
        <v>52.769047619047619</v>
      </c>
      <c r="AF13" s="48">
        <f>U13+W13+Y13+AA13</f>
        <v>1399</v>
      </c>
      <c r="AG13" s="51">
        <f t="shared" si="7"/>
        <v>17.374565325384996</v>
      </c>
      <c r="AH13" s="51">
        <f t="shared" si="8"/>
        <v>15.842030021443888</v>
      </c>
      <c r="AI13" s="50">
        <f t="shared" si="9"/>
        <v>7.9210150107219439</v>
      </c>
      <c r="AJ13" s="48">
        <v>1501</v>
      </c>
      <c r="AK13" s="50">
        <f t="shared" si="10"/>
        <v>18.64133134624938</v>
      </c>
      <c r="AL13" s="48">
        <v>1208</v>
      </c>
      <c r="AM13" s="50">
        <f t="shared" si="11"/>
        <v>15.002483854942872</v>
      </c>
      <c r="AN13" s="48"/>
      <c r="AO13" s="48">
        <v>52219</v>
      </c>
      <c r="AP13" s="50">
        <f t="shared" si="12"/>
        <v>6.4852210630899156</v>
      </c>
      <c r="AQ13" s="50">
        <f t="shared" si="13"/>
        <v>2.3561340973694898</v>
      </c>
      <c r="AR13" s="48">
        <v>327</v>
      </c>
      <c r="AS13" s="48"/>
      <c r="AT13" s="48">
        <v>166</v>
      </c>
      <c r="AU13" s="48">
        <f t="shared" si="3"/>
        <v>493</v>
      </c>
      <c r="AV13" s="48" t="s">
        <v>60</v>
      </c>
      <c r="AW13" s="48"/>
      <c r="AX13" s="48">
        <v>5665</v>
      </c>
      <c r="AY13" s="48">
        <v>24826</v>
      </c>
      <c r="AZ13" s="50">
        <f t="shared" si="14"/>
        <v>3.0832091405861899</v>
      </c>
      <c r="BA13" s="48">
        <v>3</v>
      </c>
      <c r="BB13" s="50">
        <f t="shared" si="15"/>
        <v>0.7451564828614009</v>
      </c>
      <c r="BC13" s="48">
        <v>12</v>
      </c>
      <c r="BD13" s="52"/>
    </row>
    <row r="14" spans="1:56" x14ac:dyDescent="0.25">
      <c r="A14" s="47" t="s">
        <v>109</v>
      </c>
      <c r="B14" s="48">
        <v>13194</v>
      </c>
      <c r="C14" s="48" t="s">
        <v>110</v>
      </c>
      <c r="D14" s="48">
        <v>44260</v>
      </c>
      <c r="E14" s="48" t="s">
        <v>109</v>
      </c>
      <c r="F14" s="48">
        <v>44019</v>
      </c>
      <c r="G14" s="48">
        <v>200072734</v>
      </c>
      <c r="H14" s="48" t="s">
        <v>111</v>
      </c>
      <c r="I14" s="48">
        <v>1</v>
      </c>
      <c r="J14" s="48" t="s">
        <v>59</v>
      </c>
      <c r="K14" s="48" t="s">
        <v>112</v>
      </c>
      <c r="L14" s="48">
        <v>1011</v>
      </c>
      <c r="M14" s="48">
        <v>9</v>
      </c>
      <c r="N14" s="48">
        <v>7</v>
      </c>
      <c r="O14" s="48">
        <v>2</v>
      </c>
      <c r="P14" s="48" t="s">
        <v>60</v>
      </c>
      <c r="Q14" s="48" t="s">
        <v>113</v>
      </c>
      <c r="R14" s="48">
        <v>98</v>
      </c>
      <c r="S14" s="49">
        <f t="shared" si="4"/>
        <v>9.6933728981206724E-2</v>
      </c>
      <c r="T14" s="48">
        <v>3563</v>
      </c>
      <c r="U14" s="48">
        <v>595</v>
      </c>
      <c r="V14" s="48">
        <v>17</v>
      </c>
      <c r="W14" s="48">
        <v>7</v>
      </c>
      <c r="X14" s="48">
        <v>12</v>
      </c>
      <c r="Y14" s="48">
        <v>1</v>
      </c>
      <c r="Z14" s="48">
        <v>0</v>
      </c>
      <c r="AA14" s="48">
        <v>0</v>
      </c>
      <c r="AB14" s="48">
        <v>11</v>
      </c>
      <c r="AC14" s="48">
        <f t="shared" si="2"/>
        <v>3592</v>
      </c>
      <c r="AD14" s="50">
        <f t="shared" si="5"/>
        <v>3.552917903066271</v>
      </c>
      <c r="AE14" s="51">
        <f t="shared" si="6"/>
        <v>36.653061224489797</v>
      </c>
      <c r="AF14" s="48">
        <f>U14+W14+Y14+AA14</f>
        <v>603</v>
      </c>
      <c r="AG14" s="51">
        <f t="shared" si="7"/>
        <v>59.64391691394659</v>
      </c>
      <c r="AH14" s="51">
        <f t="shared" si="8"/>
        <v>5.9568822553897185</v>
      </c>
      <c r="AI14" s="50">
        <f t="shared" si="9"/>
        <v>2.9784411276948592</v>
      </c>
      <c r="AJ14" s="48"/>
      <c r="AK14" s="50">
        <f t="shared" si="10"/>
        <v>0</v>
      </c>
      <c r="AL14" s="48">
        <v>145</v>
      </c>
      <c r="AM14" s="50">
        <f t="shared" si="11"/>
        <v>14.342235410484669</v>
      </c>
      <c r="AN14" s="48">
        <v>1001</v>
      </c>
      <c r="AO14" s="48">
        <v>3828</v>
      </c>
      <c r="AP14" s="50">
        <f t="shared" si="12"/>
        <v>3.7863501483679527</v>
      </c>
      <c r="AQ14" s="50">
        <f t="shared" si="13"/>
        <v>1.0657015590200445</v>
      </c>
      <c r="AR14" s="48">
        <v>988</v>
      </c>
      <c r="AS14" s="48">
        <v>11</v>
      </c>
      <c r="AT14" s="48">
        <v>1</v>
      </c>
      <c r="AU14" s="48">
        <f t="shared" si="3"/>
        <v>1000</v>
      </c>
      <c r="AV14" s="48" t="s">
        <v>60</v>
      </c>
      <c r="AW14" s="48"/>
      <c r="AX14" s="58">
        <v>736</v>
      </c>
      <c r="AY14" s="48">
        <v>3496</v>
      </c>
      <c r="AZ14" s="50">
        <f t="shared" si="14"/>
        <v>3.4579624134520275</v>
      </c>
      <c r="BA14" s="58">
        <v>0.7</v>
      </c>
      <c r="BB14" s="50">
        <f t="shared" si="15"/>
        <v>1.3847675568743818</v>
      </c>
      <c r="BC14" s="48">
        <v>7</v>
      </c>
      <c r="BD14" s="52" t="s">
        <v>62</v>
      </c>
    </row>
    <row r="15" spans="1:56" hidden="1" x14ac:dyDescent="0.25">
      <c r="A15" s="1" t="s">
        <v>114</v>
      </c>
      <c r="B15" s="2">
        <v>1852</v>
      </c>
      <c r="C15" s="2" t="s">
        <v>85</v>
      </c>
      <c r="D15" s="2">
        <v>44340</v>
      </c>
      <c r="E15" s="2" t="s">
        <v>114</v>
      </c>
      <c r="F15" s="2">
        <v>44020</v>
      </c>
      <c r="G15" s="2">
        <v>244400404</v>
      </c>
      <c r="H15" s="2" t="s">
        <v>86</v>
      </c>
      <c r="I15" s="2">
        <v>1</v>
      </c>
      <c r="J15" s="2" t="s">
        <v>115</v>
      </c>
      <c r="K15" s="2" t="s">
        <v>116</v>
      </c>
      <c r="L15" s="2">
        <v>19962</v>
      </c>
      <c r="M15" s="2">
        <v>23.5</v>
      </c>
      <c r="N15" s="2">
        <v>100</v>
      </c>
      <c r="O15" s="2">
        <v>6</v>
      </c>
      <c r="P15" s="2" t="s">
        <v>60</v>
      </c>
      <c r="Q15" s="2" t="s">
        <v>117</v>
      </c>
      <c r="R15" s="2">
        <v>1400</v>
      </c>
      <c r="S15" s="3">
        <f t="shared" si="4"/>
        <v>7.0133253181043978E-2</v>
      </c>
      <c r="T15" s="2">
        <v>54266</v>
      </c>
      <c r="U15" s="2">
        <v>6927</v>
      </c>
      <c r="V15" s="2">
        <v>17334</v>
      </c>
      <c r="W15" s="2">
        <v>545</v>
      </c>
      <c r="X15" s="2">
        <v>591</v>
      </c>
      <c r="Y15" s="2">
        <v>12</v>
      </c>
      <c r="Z15" s="2">
        <v>0</v>
      </c>
      <c r="AA15" s="2">
        <v>0</v>
      </c>
      <c r="AB15" s="2">
        <v>114</v>
      </c>
      <c r="AC15" s="2">
        <f t="shared" si="2"/>
        <v>72191</v>
      </c>
      <c r="AD15" s="4">
        <f t="shared" si="5"/>
        <v>3.6164212002805329</v>
      </c>
      <c r="AE15" s="5">
        <f t="shared" si="6"/>
        <v>51.564999999999998</v>
      </c>
      <c r="AF15" s="2">
        <f>U15+W15+Y15+AA15</f>
        <v>7484</v>
      </c>
      <c r="AG15" s="5">
        <f t="shared" si="7"/>
        <v>37.49123334335237</v>
      </c>
      <c r="AH15" s="5">
        <f t="shared" si="8"/>
        <v>9.6460448957776599</v>
      </c>
      <c r="AI15" s="4">
        <f t="shared" si="9"/>
        <v>4.8230224478888299</v>
      </c>
      <c r="AJ15" s="2">
        <v>4276</v>
      </c>
      <c r="AK15" s="4">
        <f t="shared" si="10"/>
        <v>21.420699328724577</v>
      </c>
      <c r="AL15" s="2">
        <v>3216</v>
      </c>
      <c r="AM15" s="4">
        <f t="shared" si="11"/>
        <v>16.110610159302674</v>
      </c>
      <c r="AN15" s="2"/>
      <c r="AO15" s="2">
        <v>169349</v>
      </c>
      <c r="AP15" s="4">
        <f t="shared" si="12"/>
        <v>8.4835687806832976</v>
      </c>
      <c r="AQ15" s="4">
        <f t="shared" si="13"/>
        <v>2.3458464351511963</v>
      </c>
      <c r="AR15" s="2">
        <v>0</v>
      </c>
      <c r="AS15" s="2"/>
      <c r="AT15" s="2">
        <v>0</v>
      </c>
      <c r="AU15" s="2">
        <f t="shared" si="3"/>
        <v>0</v>
      </c>
      <c r="AV15" s="2" t="s">
        <v>62</v>
      </c>
      <c r="AW15" s="2" t="s">
        <v>118</v>
      </c>
      <c r="AX15" s="2">
        <v>8297</v>
      </c>
      <c r="AY15" s="13">
        <v>64733</v>
      </c>
      <c r="AZ15" s="4">
        <f t="shared" si="14"/>
        <v>3.242811341548943</v>
      </c>
      <c r="BA15" s="2">
        <v>11.22</v>
      </c>
      <c r="BB15" s="4">
        <f t="shared" si="15"/>
        <v>1.1241358581304479</v>
      </c>
      <c r="BC15" s="2">
        <v>0</v>
      </c>
      <c r="BD15" s="7"/>
    </row>
    <row r="16" spans="1:56" x14ac:dyDescent="0.25">
      <c r="A16" s="47" t="s">
        <v>119</v>
      </c>
      <c r="B16" s="48">
        <v>13498</v>
      </c>
      <c r="C16" s="48" t="s">
        <v>120</v>
      </c>
      <c r="D16" s="48">
        <v>44190</v>
      </c>
      <c r="E16" s="48" t="s">
        <v>119</v>
      </c>
      <c r="F16" s="48">
        <v>44022</v>
      </c>
      <c r="G16" s="48">
        <v>200067635</v>
      </c>
      <c r="H16" s="48" t="s">
        <v>65</v>
      </c>
      <c r="I16" s="48">
        <v>1</v>
      </c>
      <c r="J16" s="48" t="s">
        <v>59</v>
      </c>
      <c r="K16" s="48" t="s">
        <v>121</v>
      </c>
      <c r="L16" s="48">
        <v>2692</v>
      </c>
      <c r="M16" s="48">
        <v>4.5</v>
      </c>
      <c r="N16" s="48">
        <v>2</v>
      </c>
      <c r="O16" s="48">
        <v>0</v>
      </c>
      <c r="P16" s="48" t="s">
        <v>60</v>
      </c>
      <c r="Q16" s="48" t="s">
        <v>122</v>
      </c>
      <c r="R16" s="48">
        <v>35</v>
      </c>
      <c r="S16" s="49">
        <f t="shared" si="4"/>
        <v>1.3001485884101041E-2</v>
      </c>
      <c r="T16" s="48">
        <v>1733</v>
      </c>
      <c r="U16" s="48">
        <v>197</v>
      </c>
      <c r="V16" s="48">
        <v>0</v>
      </c>
      <c r="W16" s="48">
        <v>0</v>
      </c>
      <c r="X16" s="48">
        <v>0</v>
      </c>
      <c r="Y16" s="48">
        <v>0</v>
      </c>
      <c r="Z16" s="48">
        <v>0</v>
      </c>
      <c r="AA16" s="48">
        <v>0</v>
      </c>
      <c r="AB16" s="48">
        <v>6</v>
      </c>
      <c r="AC16" s="48">
        <f t="shared" si="2"/>
        <v>1733</v>
      </c>
      <c r="AD16" s="50">
        <f t="shared" si="5"/>
        <v>0.64375928677563155</v>
      </c>
      <c r="AE16" s="51">
        <f t="shared" si="6"/>
        <v>49.514285714285712</v>
      </c>
      <c r="AF16" s="48">
        <f>U16+W16+Y16+AA16</f>
        <v>197</v>
      </c>
      <c r="AG16" s="51">
        <f t="shared" si="7"/>
        <v>7.3179791976225852</v>
      </c>
      <c r="AH16" s="51">
        <f t="shared" si="8"/>
        <v>8.7969543147208125</v>
      </c>
      <c r="AI16" s="50">
        <f t="shared" si="9"/>
        <v>4.3984771573604062</v>
      </c>
      <c r="AJ16" s="48"/>
      <c r="AK16" s="50">
        <f t="shared" si="10"/>
        <v>0</v>
      </c>
      <c r="AL16" s="48">
        <v>224</v>
      </c>
      <c r="AM16" s="50">
        <f t="shared" si="11"/>
        <v>8.3209509658246663</v>
      </c>
      <c r="AN16" s="48"/>
      <c r="AO16" s="48">
        <v>1714</v>
      </c>
      <c r="AP16" s="50">
        <f t="shared" si="12"/>
        <v>0.63670133729569089</v>
      </c>
      <c r="AQ16" s="50">
        <f t="shared" si="13"/>
        <v>0.98903635314483551</v>
      </c>
      <c r="AR16" s="48">
        <v>555</v>
      </c>
      <c r="AS16" s="48">
        <v>0</v>
      </c>
      <c r="AT16" s="48">
        <v>0</v>
      </c>
      <c r="AU16" s="48">
        <f t="shared" si="3"/>
        <v>555</v>
      </c>
      <c r="AV16" s="48" t="s">
        <v>60</v>
      </c>
      <c r="AW16" s="48"/>
      <c r="AX16" s="48">
        <v>0</v>
      </c>
      <c r="AY16" s="48">
        <v>2176</v>
      </c>
      <c r="AZ16" s="50">
        <f t="shared" si="14"/>
        <v>0.80832095096582468</v>
      </c>
      <c r="BA16" s="48">
        <v>0</v>
      </c>
      <c r="BB16" s="50">
        <f t="shared" si="15"/>
        <v>0</v>
      </c>
      <c r="BC16" s="48">
        <v>17</v>
      </c>
      <c r="BD16" s="52" t="s">
        <v>62</v>
      </c>
    </row>
    <row r="17" spans="1:56" x14ac:dyDescent="0.25">
      <c r="A17" s="47" t="s">
        <v>123</v>
      </c>
      <c r="B17" s="48">
        <v>14126</v>
      </c>
      <c r="C17" s="48" t="s">
        <v>124</v>
      </c>
      <c r="D17" s="48">
        <v>44130</v>
      </c>
      <c r="E17" s="48" t="s">
        <v>123</v>
      </c>
      <c r="F17" s="48">
        <v>44023</v>
      </c>
      <c r="G17" s="48">
        <v>244400453</v>
      </c>
      <c r="H17" s="48" t="s">
        <v>100</v>
      </c>
      <c r="I17" s="48">
        <v>1</v>
      </c>
      <c r="J17" s="48" t="s">
        <v>59</v>
      </c>
      <c r="K17" s="48" t="s">
        <v>125</v>
      </c>
      <c r="L17" s="48">
        <v>3137</v>
      </c>
      <c r="M17" s="48">
        <v>9.5</v>
      </c>
      <c r="N17" s="48">
        <v>8</v>
      </c>
      <c r="O17" s="48">
        <v>2</v>
      </c>
      <c r="P17" s="48" t="s">
        <v>60</v>
      </c>
      <c r="Q17" s="48" t="s">
        <v>126</v>
      </c>
      <c r="R17" s="48">
        <v>150</v>
      </c>
      <c r="S17" s="49">
        <f t="shared" si="4"/>
        <v>4.7816385081287854E-2</v>
      </c>
      <c r="T17" s="48">
        <v>4877</v>
      </c>
      <c r="U17" s="48">
        <v>208</v>
      </c>
      <c r="V17" s="48">
        <v>7</v>
      </c>
      <c r="W17" s="48">
        <v>0</v>
      </c>
      <c r="X17" s="48">
        <v>0</v>
      </c>
      <c r="Y17" s="48">
        <v>0</v>
      </c>
      <c r="Z17" s="48">
        <v>0</v>
      </c>
      <c r="AA17" s="48">
        <v>0</v>
      </c>
      <c r="AB17" s="48">
        <v>7</v>
      </c>
      <c r="AC17" s="48">
        <f t="shared" si="2"/>
        <v>4884</v>
      </c>
      <c r="AD17" s="50">
        <f t="shared" si="5"/>
        <v>1.5569014982467326</v>
      </c>
      <c r="AE17" s="51">
        <f t="shared" si="6"/>
        <v>32.56</v>
      </c>
      <c r="AF17" s="48">
        <f>U17+W17+Y17+AA17</f>
        <v>208</v>
      </c>
      <c r="AG17" s="51">
        <f t="shared" si="7"/>
        <v>6.6305387312719155</v>
      </c>
      <c r="AH17" s="51">
        <f t="shared" si="8"/>
        <v>23.48076923076923</v>
      </c>
      <c r="AI17" s="50">
        <f t="shared" si="9"/>
        <v>11.740384615384615</v>
      </c>
      <c r="AJ17" s="48"/>
      <c r="AK17" s="50">
        <f t="shared" si="10"/>
        <v>0</v>
      </c>
      <c r="AL17" s="48">
        <v>387</v>
      </c>
      <c r="AM17" s="50">
        <f t="shared" si="11"/>
        <v>12.336627350972266</v>
      </c>
      <c r="AN17" s="48">
        <v>3626</v>
      </c>
      <c r="AO17" s="48">
        <v>9863</v>
      </c>
      <c r="AP17" s="50">
        <f t="shared" si="12"/>
        <v>3.1440867070449472</v>
      </c>
      <c r="AQ17" s="50">
        <f t="shared" si="13"/>
        <v>2.0194512694512694</v>
      </c>
      <c r="AR17" s="48">
        <v>3336</v>
      </c>
      <c r="AS17" s="48">
        <v>1</v>
      </c>
      <c r="AT17" s="48">
        <v>0</v>
      </c>
      <c r="AU17" s="48">
        <f t="shared" si="3"/>
        <v>3337</v>
      </c>
      <c r="AV17" s="48" t="s">
        <v>62</v>
      </c>
      <c r="AW17" s="48"/>
      <c r="AX17" s="48">
        <v>0</v>
      </c>
      <c r="AY17" s="48">
        <v>3471</v>
      </c>
      <c r="AZ17" s="50">
        <f t="shared" si="14"/>
        <v>1.106471150781001</v>
      </c>
      <c r="BA17" s="48">
        <v>1</v>
      </c>
      <c r="BB17" s="50">
        <f t="shared" si="15"/>
        <v>0.63755180108383802</v>
      </c>
      <c r="BC17" s="48">
        <v>25</v>
      </c>
      <c r="BD17" s="52" t="s">
        <v>62</v>
      </c>
    </row>
    <row r="18" spans="1:56" s="14" customFormat="1" x14ac:dyDescent="0.25">
      <c r="A18" s="47" t="s">
        <v>127</v>
      </c>
      <c r="B18" s="48">
        <v>14052</v>
      </c>
      <c r="C18" s="48" t="s">
        <v>128</v>
      </c>
      <c r="D18" s="48">
        <v>44830</v>
      </c>
      <c r="E18" s="48" t="s">
        <v>127</v>
      </c>
      <c r="F18" s="48">
        <v>44024</v>
      </c>
      <c r="G18" s="48">
        <v>244400404</v>
      </c>
      <c r="H18" s="48" t="s">
        <v>86</v>
      </c>
      <c r="I18" s="48">
        <v>1</v>
      </c>
      <c r="J18" s="48" t="s">
        <v>59</v>
      </c>
      <c r="K18" s="48" t="s">
        <v>129</v>
      </c>
      <c r="L18" s="48">
        <v>2894</v>
      </c>
      <c r="M18" s="48">
        <v>8</v>
      </c>
      <c r="N18" s="48">
        <v>10</v>
      </c>
      <c r="O18" s="48">
        <v>1</v>
      </c>
      <c r="P18" s="48" t="s">
        <v>60</v>
      </c>
      <c r="Q18" s="48" t="s">
        <v>130</v>
      </c>
      <c r="R18" s="48">
        <v>121</v>
      </c>
      <c r="S18" s="49">
        <f t="shared" si="4"/>
        <v>4.1810642709053214E-2</v>
      </c>
      <c r="T18" s="48">
        <v>5869</v>
      </c>
      <c r="U18" s="48">
        <v>638</v>
      </c>
      <c r="V18" s="48">
        <v>137</v>
      </c>
      <c r="W18" s="48">
        <v>115</v>
      </c>
      <c r="X18" s="48">
        <v>0</v>
      </c>
      <c r="Y18" s="48">
        <v>0</v>
      </c>
      <c r="Z18" s="48">
        <v>0</v>
      </c>
      <c r="AA18" s="48">
        <v>0</v>
      </c>
      <c r="AB18" s="48">
        <v>0</v>
      </c>
      <c r="AC18" s="48">
        <f t="shared" si="2"/>
        <v>6006</v>
      </c>
      <c r="AD18" s="50">
        <f t="shared" si="5"/>
        <v>2.0753282653766414</v>
      </c>
      <c r="AE18" s="51">
        <f t="shared" si="6"/>
        <v>49.636363636363633</v>
      </c>
      <c r="AF18" s="48">
        <f>U18+W18+Y18+AA18</f>
        <v>753</v>
      </c>
      <c r="AG18" s="51">
        <f t="shared" si="7"/>
        <v>26.019350380096753</v>
      </c>
      <c r="AH18" s="51">
        <f t="shared" si="8"/>
        <v>7.9760956175298805</v>
      </c>
      <c r="AI18" s="50">
        <f t="shared" si="9"/>
        <v>3.9880478087649402</v>
      </c>
      <c r="AJ18" s="48">
        <v>508</v>
      </c>
      <c r="AK18" s="50">
        <f t="shared" si="10"/>
        <v>17.553559087767795</v>
      </c>
      <c r="AL18" s="48">
        <v>357</v>
      </c>
      <c r="AM18" s="50">
        <f t="shared" si="11"/>
        <v>12.335867311679337</v>
      </c>
      <c r="AN18" s="48">
        <v>2459</v>
      </c>
      <c r="AO18" s="48">
        <v>12027</v>
      </c>
      <c r="AP18" s="50">
        <f t="shared" si="12"/>
        <v>4.1558396682791985</v>
      </c>
      <c r="AQ18" s="50">
        <f t="shared" si="13"/>
        <v>2.0024975024975027</v>
      </c>
      <c r="AR18" s="48">
        <v>1387</v>
      </c>
      <c r="AS18" s="48"/>
      <c r="AT18" s="48"/>
      <c r="AU18" s="48">
        <f t="shared" si="3"/>
        <v>1387</v>
      </c>
      <c r="AV18" s="48" t="s">
        <v>60</v>
      </c>
      <c r="AW18" s="48"/>
      <c r="AX18" s="48">
        <v>615</v>
      </c>
      <c r="AY18" s="48">
        <v>7873</v>
      </c>
      <c r="AZ18" s="50">
        <f t="shared" si="14"/>
        <v>2.7204561161022807</v>
      </c>
      <c r="BA18" s="48">
        <v>0.5</v>
      </c>
      <c r="BB18" s="50">
        <f t="shared" si="15"/>
        <v>0.3455425017277125</v>
      </c>
      <c r="BC18" s="48">
        <v>26</v>
      </c>
      <c r="BD18" s="52"/>
    </row>
    <row r="19" spans="1:56" x14ac:dyDescent="0.25">
      <c r="A19" s="47" t="s">
        <v>131</v>
      </c>
      <c r="B19" s="48">
        <v>4699</v>
      </c>
      <c r="C19" s="48" t="s">
        <v>132</v>
      </c>
      <c r="D19" s="48">
        <v>44750</v>
      </c>
      <c r="E19" s="48" t="s">
        <v>131</v>
      </c>
      <c r="F19" s="48">
        <v>44025</v>
      </c>
      <c r="G19" s="48">
        <v>200072734</v>
      </c>
      <c r="H19" s="48" t="s">
        <v>111</v>
      </c>
      <c r="I19" s="48">
        <v>1</v>
      </c>
      <c r="J19" s="48" t="s">
        <v>59</v>
      </c>
      <c r="K19" s="48" t="s">
        <v>133</v>
      </c>
      <c r="L19" s="48">
        <v>4046</v>
      </c>
      <c r="M19" s="48">
        <v>13</v>
      </c>
      <c r="N19" s="48">
        <v>30</v>
      </c>
      <c r="O19" s="48">
        <v>3</v>
      </c>
      <c r="P19" s="48" t="s">
        <v>62</v>
      </c>
      <c r="Q19" s="48" t="s">
        <v>113</v>
      </c>
      <c r="R19" s="48">
        <v>292</v>
      </c>
      <c r="S19" s="49">
        <f t="shared" si="4"/>
        <v>7.2170044488383586E-2</v>
      </c>
      <c r="T19" s="48">
        <v>7603</v>
      </c>
      <c r="U19" s="48">
        <v>589</v>
      </c>
      <c r="V19" s="48">
        <v>22</v>
      </c>
      <c r="W19" s="48">
        <v>1</v>
      </c>
      <c r="X19" s="48">
        <v>844</v>
      </c>
      <c r="Y19" s="48">
        <v>163</v>
      </c>
      <c r="Z19" s="48">
        <v>0</v>
      </c>
      <c r="AA19" s="48">
        <v>0</v>
      </c>
      <c r="AB19" s="48">
        <v>21</v>
      </c>
      <c r="AC19" s="48">
        <f t="shared" si="2"/>
        <v>8469</v>
      </c>
      <c r="AD19" s="50">
        <f t="shared" si="5"/>
        <v>2.093178447849728</v>
      </c>
      <c r="AE19" s="51">
        <f t="shared" si="6"/>
        <v>29.003424657534246</v>
      </c>
      <c r="AF19" s="48">
        <f>U19+W19+Y19+AA19</f>
        <v>753</v>
      </c>
      <c r="AG19" s="51">
        <f t="shared" si="7"/>
        <v>18.610973801285219</v>
      </c>
      <c r="AH19" s="51">
        <f t="shared" si="8"/>
        <v>11.247011952191235</v>
      </c>
      <c r="AI19" s="50">
        <f t="shared" si="9"/>
        <v>5.6235059760956174</v>
      </c>
      <c r="AJ19" s="48"/>
      <c r="AK19" s="50">
        <f t="shared" si="10"/>
        <v>0</v>
      </c>
      <c r="AL19" s="48">
        <v>566</v>
      </c>
      <c r="AM19" s="50">
        <f t="shared" si="11"/>
        <v>13.989125061789421</v>
      </c>
      <c r="AN19" s="48">
        <v>4583</v>
      </c>
      <c r="AO19" s="48">
        <v>18951</v>
      </c>
      <c r="AP19" s="50">
        <f t="shared" si="12"/>
        <v>4.6838853188334157</v>
      </c>
      <c r="AQ19" s="50">
        <f t="shared" si="13"/>
        <v>2.2376904002833866</v>
      </c>
      <c r="AR19" s="48">
        <v>1274</v>
      </c>
      <c r="AS19" s="48">
        <v>0</v>
      </c>
      <c r="AT19" s="48">
        <v>14</v>
      </c>
      <c r="AU19" s="48">
        <f t="shared" si="3"/>
        <v>1288</v>
      </c>
      <c r="AV19" s="48" t="s">
        <v>60</v>
      </c>
      <c r="AW19" s="48"/>
      <c r="AX19" s="58">
        <v>4162</v>
      </c>
      <c r="AY19" s="48">
        <v>15046</v>
      </c>
      <c r="AZ19" s="50">
        <f t="shared" si="14"/>
        <v>3.7187345526445874</v>
      </c>
      <c r="BA19" s="58">
        <v>1.8</v>
      </c>
      <c r="BB19" s="50">
        <f t="shared" si="15"/>
        <v>0.88976767177459215</v>
      </c>
      <c r="BC19" s="48">
        <v>14</v>
      </c>
      <c r="BD19" s="52" t="s">
        <v>62</v>
      </c>
    </row>
    <row r="20" spans="1:56" hidden="1" x14ac:dyDescent="0.25">
      <c r="A20" s="1" t="s">
        <v>134</v>
      </c>
      <c r="B20" s="2">
        <v>1853</v>
      </c>
      <c r="C20" s="2" t="s">
        <v>135</v>
      </c>
      <c r="D20" s="2">
        <v>44470</v>
      </c>
      <c r="E20" s="2" t="s">
        <v>134</v>
      </c>
      <c r="F20" s="2">
        <v>44026</v>
      </c>
      <c r="G20" s="2">
        <v>244400404</v>
      </c>
      <c r="H20" s="2" t="s">
        <v>86</v>
      </c>
      <c r="I20" s="2">
        <v>1</v>
      </c>
      <c r="J20" s="2" t="s">
        <v>115</v>
      </c>
      <c r="K20" s="2" t="s">
        <v>136</v>
      </c>
      <c r="L20" s="2">
        <v>20494</v>
      </c>
      <c r="M20" s="2">
        <v>23</v>
      </c>
      <c r="N20" s="2">
        <v>168</v>
      </c>
      <c r="O20" s="2">
        <v>0</v>
      </c>
      <c r="P20" s="2" t="s">
        <v>62</v>
      </c>
      <c r="Q20" s="2" t="s">
        <v>137</v>
      </c>
      <c r="R20" s="2">
        <v>1132</v>
      </c>
      <c r="S20" s="3">
        <f t="shared" si="4"/>
        <v>5.5235678735239581E-2</v>
      </c>
      <c r="T20" s="2">
        <v>37648</v>
      </c>
      <c r="U20" s="2">
        <v>1797</v>
      </c>
      <c r="V20" s="2">
        <v>8398</v>
      </c>
      <c r="W20" s="2">
        <v>218</v>
      </c>
      <c r="X20" s="2">
        <v>4987</v>
      </c>
      <c r="Y20" s="2">
        <v>146</v>
      </c>
      <c r="Z20" s="2">
        <v>0</v>
      </c>
      <c r="AA20" s="2">
        <v>0</v>
      </c>
      <c r="AB20" s="2">
        <v>104</v>
      </c>
      <c r="AC20" s="2">
        <f t="shared" si="2"/>
        <v>51033</v>
      </c>
      <c r="AD20" s="4">
        <f t="shared" si="5"/>
        <v>2.4901434566214502</v>
      </c>
      <c r="AE20" s="5">
        <f t="shared" si="6"/>
        <v>45.082155477031804</v>
      </c>
      <c r="AF20" s="2">
        <f>U20+W20+Y20+AA20</f>
        <v>2161</v>
      </c>
      <c r="AG20" s="5">
        <f t="shared" si="7"/>
        <v>10.544549624280277</v>
      </c>
      <c r="AH20" s="5">
        <f t="shared" si="8"/>
        <v>23.615455807496531</v>
      </c>
      <c r="AI20" s="4">
        <f t="shared" si="9"/>
        <v>11.807727903748265</v>
      </c>
      <c r="AJ20" s="2">
        <v>2970</v>
      </c>
      <c r="AK20" s="4">
        <f t="shared" si="10"/>
        <v>14.492046452620279</v>
      </c>
      <c r="AL20" s="2">
        <v>2876</v>
      </c>
      <c r="AM20" s="4">
        <f t="shared" si="11"/>
        <v>14.033375622133308</v>
      </c>
      <c r="AN20" s="2"/>
      <c r="AO20" s="2">
        <v>206746</v>
      </c>
      <c r="AP20" s="4">
        <f t="shared" si="12"/>
        <v>10.08812335317654</v>
      </c>
      <c r="AQ20" s="4">
        <f t="shared" si="13"/>
        <v>4.0512217584700094</v>
      </c>
      <c r="AR20" s="2">
        <v>0</v>
      </c>
      <c r="AS20" s="2"/>
      <c r="AT20" s="2">
        <v>0</v>
      </c>
      <c r="AU20" s="2">
        <f t="shared" si="3"/>
        <v>0</v>
      </c>
      <c r="AV20" s="2" t="s">
        <v>62</v>
      </c>
      <c r="AW20" s="2" t="s">
        <v>138</v>
      </c>
      <c r="AX20" s="2">
        <v>5750</v>
      </c>
      <c r="AY20" s="2">
        <v>66025</v>
      </c>
      <c r="AZ20" s="4">
        <f t="shared" si="14"/>
        <v>3.2216746364789692</v>
      </c>
      <c r="BA20" s="2">
        <v>10.5</v>
      </c>
      <c r="BB20" s="4">
        <f t="shared" si="15"/>
        <v>1.0246901532155752</v>
      </c>
      <c r="BC20" s="2">
        <v>0</v>
      </c>
      <c r="BD20" s="7"/>
    </row>
    <row r="21" spans="1:56" x14ac:dyDescent="0.25">
      <c r="A21" s="47" t="s">
        <v>139</v>
      </c>
      <c r="B21" s="48">
        <v>14127</v>
      </c>
      <c r="C21" s="48" t="s">
        <v>120</v>
      </c>
      <c r="D21" s="48">
        <v>44390</v>
      </c>
      <c r="E21" s="48" t="s">
        <v>139</v>
      </c>
      <c r="F21" s="48">
        <v>44027</v>
      </c>
      <c r="G21" s="48">
        <v>244400503</v>
      </c>
      <c r="H21" s="48" t="s">
        <v>140</v>
      </c>
      <c r="I21" s="48">
        <v>1</v>
      </c>
      <c r="J21" s="48" t="s">
        <v>59</v>
      </c>
      <c r="K21" s="48"/>
      <c r="L21" s="48">
        <v>2358</v>
      </c>
      <c r="M21" s="48">
        <v>3.5</v>
      </c>
      <c r="N21" s="48">
        <v>40</v>
      </c>
      <c r="O21" s="48">
        <v>0</v>
      </c>
      <c r="P21" s="48" t="s">
        <v>60</v>
      </c>
      <c r="Q21" s="48" t="s">
        <v>141</v>
      </c>
      <c r="R21" s="48">
        <v>176</v>
      </c>
      <c r="S21" s="49">
        <f t="shared" si="4"/>
        <v>7.4639525021204411E-2</v>
      </c>
      <c r="T21" s="48">
        <v>7097</v>
      </c>
      <c r="U21" s="48">
        <v>389</v>
      </c>
      <c r="V21" s="48"/>
      <c r="W21" s="48"/>
      <c r="X21" s="48">
        <v>0</v>
      </c>
      <c r="Y21" s="48">
        <v>0</v>
      </c>
      <c r="Z21" s="48">
        <v>0</v>
      </c>
      <c r="AA21" s="48">
        <v>0</v>
      </c>
      <c r="AB21" s="48">
        <v>20</v>
      </c>
      <c r="AC21" s="48">
        <f t="shared" si="2"/>
        <v>7097</v>
      </c>
      <c r="AD21" s="50">
        <f t="shared" si="5"/>
        <v>3.0097540288379983</v>
      </c>
      <c r="AE21" s="51">
        <f t="shared" si="6"/>
        <v>40.323863636363633</v>
      </c>
      <c r="AF21" s="48">
        <f>U21+W21+Y21+AA21</f>
        <v>389</v>
      </c>
      <c r="AG21" s="51">
        <f t="shared" si="7"/>
        <v>16.497031382527567</v>
      </c>
      <c r="AH21" s="51">
        <f t="shared" si="8"/>
        <v>18.244215938303341</v>
      </c>
      <c r="AI21" s="50">
        <f t="shared" si="9"/>
        <v>9.1221079691516707</v>
      </c>
      <c r="AJ21" s="48"/>
      <c r="AK21" s="50">
        <f t="shared" si="10"/>
        <v>0</v>
      </c>
      <c r="AL21" s="48">
        <v>387</v>
      </c>
      <c r="AM21" s="50">
        <f t="shared" si="11"/>
        <v>16.412213740458014</v>
      </c>
      <c r="AN21" s="48">
        <v>1837</v>
      </c>
      <c r="AO21" s="48">
        <v>9578</v>
      </c>
      <c r="AP21" s="50">
        <f t="shared" si="12"/>
        <v>4.0619168787107718</v>
      </c>
      <c r="AQ21" s="50">
        <f t="shared" si="13"/>
        <v>1.349584331407637</v>
      </c>
      <c r="AR21" s="48">
        <v>502</v>
      </c>
      <c r="AS21" s="48">
        <v>6</v>
      </c>
      <c r="AT21" s="48">
        <v>0</v>
      </c>
      <c r="AU21" s="48">
        <f t="shared" si="3"/>
        <v>508</v>
      </c>
      <c r="AV21" s="48" t="s">
        <v>60</v>
      </c>
      <c r="AW21" s="48"/>
      <c r="AX21" s="48">
        <v>990</v>
      </c>
      <c r="AY21" s="48">
        <v>6193</v>
      </c>
      <c r="AZ21" s="50">
        <f t="shared" si="14"/>
        <v>2.62637828668363</v>
      </c>
      <c r="BA21" s="48">
        <v>0.4</v>
      </c>
      <c r="BB21" s="50">
        <f t="shared" si="15"/>
        <v>0.33927056827820185</v>
      </c>
      <c r="BC21" s="48">
        <v>14</v>
      </c>
      <c r="BD21" s="52" t="s">
        <v>60</v>
      </c>
    </row>
    <row r="22" spans="1:56" x14ac:dyDescent="0.25">
      <c r="A22" s="47" t="s">
        <v>142</v>
      </c>
      <c r="B22" s="48">
        <v>13300</v>
      </c>
      <c r="C22" s="48" t="s">
        <v>143</v>
      </c>
      <c r="D22" s="48">
        <v>44110</v>
      </c>
      <c r="E22" s="48" t="s">
        <v>142</v>
      </c>
      <c r="F22" s="48">
        <v>44036</v>
      </c>
      <c r="G22" s="48">
        <v>200072726</v>
      </c>
      <c r="H22" s="48" t="s">
        <v>144</v>
      </c>
      <c r="I22" s="48">
        <v>1</v>
      </c>
      <c r="J22" s="48" t="s">
        <v>59</v>
      </c>
      <c r="K22" s="48"/>
      <c r="L22" s="48">
        <v>12506</v>
      </c>
      <c r="M22" s="48">
        <v>31</v>
      </c>
      <c r="N22" s="48">
        <v>148</v>
      </c>
      <c r="O22" s="48">
        <v>10</v>
      </c>
      <c r="P22" s="48" t="s">
        <v>62</v>
      </c>
      <c r="Q22" s="48"/>
      <c r="R22" s="48">
        <v>1935</v>
      </c>
      <c r="S22" s="49">
        <f t="shared" si="4"/>
        <v>0.15472573164880857</v>
      </c>
      <c r="T22" s="48">
        <v>76163</v>
      </c>
      <c r="U22" s="48">
        <v>4806</v>
      </c>
      <c r="V22" s="48">
        <v>8800</v>
      </c>
      <c r="W22" s="48">
        <v>294</v>
      </c>
      <c r="X22" s="48">
        <v>3896</v>
      </c>
      <c r="Y22" s="48">
        <v>178</v>
      </c>
      <c r="Z22" s="48">
        <v>46</v>
      </c>
      <c r="AA22" s="48">
        <v>17</v>
      </c>
      <c r="AB22" s="48">
        <v>78</v>
      </c>
      <c r="AC22" s="48">
        <f t="shared" si="2"/>
        <v>88905</v>
      </c>
      <c r="AD22" s="50">
        <f t="shared" si="5"/>
        <v>7.1089876859107628</v>
      </c>
      <c r="AE22" s="51">
        <f t="shared" si="6"/>
        <v>45.945736434108525</v>
      </c>
      <c r="AF22" s="48">
        <f>U22+W22+Y22+AA22</f>
        <v>5295</v>
      </c>
      <c r="AG22" s="51">
        <f t="shared" si="7"/>
        <v>42.33967695506157</v>
      </c>
      <c r="AH22" s="51">
        <f t="shared" si="8"/>
        <v>16.790368271954673</v>
      </c>
      <c r="AI22" s="50">
        <f t="shared" si="9"/>
        <v>8.3951841359773365</v>
      </c>
      <c r="AJ22" s="48">
        <v>3418</v>
      </c>
      <c r="AK22" s="50">
        <f t="shared" si="10"/>
        <v>27.330881177035025</v>
      </c>
      <c r="AL22" s="48">
        <v>2286</v>
      </c>
      <c r="AM22" s="50">
        <f t="shared" si="11"/>
        <v>18.279225971533663</v>
      </c>
      <c r="AN22" s="48">
        <v>38295</v>
      </c>
      <c r="AO22" s="48">
        <v>90649</v>
      </c>
      <c r="AP22" s="50">
        <f t="shared" si="12"/>
        <v>7.248440748440748</v>
      </c>
      <c r="AQ22" s="50">
        <f t="shared" si="13"/>
        <v>1.0196164445194309</v>
      </c>
      <c r="AR22" s="48">
        <v>605</v>
      </c>
      <c r="AS22" s="48"/>
      <c r="AT22" s="48">
        <v>102</v>
      </c>
      <c r="AU22" s="48">
        <f t="shared" si="3"/>
        <v>707</v>
      </c>
      <c r="AV22" s="48" t="s">
        <v>60</v>
      </c>
      <c r="AW22" s="48"/>
      <c r="AX22" s="48">
        <v>8063</v>
      </c>
      <c r="AY22" s="48">
        <v>42821</v>
      </c>
      <c r="AZ22" s="50">
        <f t="shared" si="14"/>
        <v>3.4240364624980009</v>
      </c>
      <c r="BA22" s="48">
        <v>11.65</v>
      </c>
      <c r="BB22" s="50">
        <f t="shared" si="15"/>
        <v>1.8631057092595555</v>
      </c>
      <c r="BC22" s="48">
        <v>0</v>
      </c>
      <c r="BD22" s="52"/>
    </row>
    <row r="23" spans="1:56" x14ac:dyDescent="0.25">
      <c r="A23" s="47" t="s">
        <v>145</v>
      </c>
      <c r="B23" s="48">
        <v>13530</v>
      </c>
      <c r="C23" s="48" t="s">
        <v>146</v>
      </c>
      <c r="D23" s="48">
        <v>44690</v>
      </c>
      <c r="E23" s="48" t="s">
        <v>145</v>
      </c>
      <c r="F23" s="48">
        <v>44037</v>
      </c>
      <c r="G23" s="48">
        <v>200067635</v>
      </c>
      <c r="H23" s="48" t="s">
        <v>65</v>
      </c>
      <c r="I23" s="48">
        <v>1</v>
      </c>
      <c r="J23" s="48" t="s">
        <v>59</v>
      </c>
      <c r="K23" s="48" t="s">
        <v>62</v>
      </c>
      <c r="L23" s="48">
        <v>3233</v>
      </c>
      <c r="M23" s="48">
        <v>8</v>
      </c>
      <c r="N23" s="48"/>
      <c r="O23" s="48">
        <v>1</v>
      </c>
      <c r="P23" s="48" t="s">
        <v>60</v>
      </c>
      <c r="Q23" s="48" t="s">
        <v>67</v>
      </c>
      <c r="R23" s="48">
        <v>140</v>
      </c>
      <c r="S23" s="49">
        <f t="shared" si="4"/>
        <v>4.3303433343643671E-2</v>
      </c>
      <c r="T23" s="48"/>
      <c r="U23" s="48"/>
      <c r="V23" s="48">
        <v>0</v>
      </c>
      <c r="W23" s="48">
        <v>0</v>
      </c>
      <c r="X23" s="48">
        <v>0</v>
      </c>
      <c r="Y23" s="48">
        <v>0</v>
      </c>
      <c r="Z23" s="48">
        <v>0</v>
      </c>
      <c r="AA23" s="48">
        <v>0</v>
      </c>
      <c r="AB23" s="48"/>
      <c r="AC23" s="48">
        <f t="shared" si="2"/>
        <v>0</v>
      </c>
      <c r="AD23" s="50">
        <f t="shared" si="5"/>
        <v>0</v>
      </c>
      <c r="AE23" s="51">
        <f t="shared" si="6"/>
        <v>0</v>
      </c>
      <c r="AF23" s="48">
        <f>U23+W23+Y23+AA23</f>
        <v>0</v>
      </c>
      <c r="AG23" s="51">
        <f t="shared" si="7"/>
        <v>0</v>
      </c>
      <c r="AH23" s="51" t="e">
        <f t="shared" si="8"/>
        <v>#DIV/0!</v>
      </c>
      <c r="AI23" s="50" t="e">
        <f t="shared" si="9"/>
        <v>#DIV/0!</v>
      </c>
      <c r="AJ23" s="48"/>
      <c r="AK23" s="50">
        <f t="shared" si="10"/>
        <v>0</v>
      </c>
      <c r="AL23" s="48"/>
      <c r="AM23" s="50">
        <f t="shared" si="11"/>
        <v>0</v>
      </c>
      <c r="AN23" s="48"/>
      <c r="AO23" s="48"/>
      <c r="AP23" s="50">
        <f t="shared" si="12"/>
        <v>0</v>
      </c>
      <c r="AQ23" s="50" t="e">
        <f t="shared" si="13"/>
        <v>#DIV/0!</v>
      </c>
      <c r="AR23" s="48"/>
      <c r="AS23" s="48"/>
      <c r="AT23" s="48"/>
      <c r="AU23" s="48">
        <f t="shared" si="3"/>
        <v>0</v>
      </c>
      <c r="AV23" s="48" t="s">
        <v>62</v>
      </c>
      <c r="AW23" s="48" t="s">
        <v>121</v>
      </c>
      <c r="AX23" s="48"/>
      <c r="AY23" s="48"/>
      <c r="AZ23" s="50">
        <f t="shared" si="14"/>
        <v>0</v>
      </c>
      <c r="BA23" s="48"/>
      <c r="BB23" s="50">
        <f t="shared" si="15"/>
        <v>0</v>
      </c>
      <c r="BC23" s="48"/>
      <c r="BD23" s="52"/>
    </row>
    <row r="24" spans="1:56" x14ac:dyDescent="0.25">
      <c r="A24" s="53" t="s">
        <v>147</v>
      </c>
      <c r="B24" s="48">
        <v>13972</v>
      </c>
      <c r="C24" s="48" t="s">
        <v>148</v>
      </c>
      <c r="D24" s="48">
        <v>44320</v>
      </c>
      <c r="E24" s="48" t="s">
        <v>149</v>
      </c>
      <c r="F24" s="48">
        <v>44005</v>
      </c>
      <c r="G24" s="48">
        <v>200067346</v>
      </c>
      <c r="H24" s="48" t="s">
        <v>150</v>
      </c>
      <c r="I24" s="48">
        <v>1</v>
      </c>
      <c r="J24" s="48" t="s">
        <v>59</v>
      </c>
      <c r="K24" s="48" t="s">
        <v>151</v>
      </c>
      <c r="L24" s="54">
        <v>0</v>
      </c>
      <c r="M24" s="48">
        <v>5</v>
      </c>
      <c r="N24" s="48">
        <v>10</v>
      </c>
      <c r="O24" s="48">
        <v>1</v>
      </c>
      <c r="P24" s="48" t="s">
        <v>62</v>
      </c>
      <c r="Q24" s="48" t="s">
        <v>152</v>
      </c>
      <c r="R24" s="48">
        <v>100</v>
      </c>
      <c r="S24" s="49"/>
      <c r="T24" s="48">
        <v>3385</v>
      </c>
      <c r="U24" s="48">
        <v>311</v>
      </c>
      <c r="V24" s="48">
        <v>0</v>
      </c>
      <c r="W24" s="48">
        <v>0</v>
      </c>
      <c r="X24" s="48">
        <v>0</v>
      </c>
      <c r="Y24" s="48">
        <v>0</v>
      </c>
      <c r="Z24" s="48">
        <v>0</v>
      </c>
      <c r="AA24" s="48">
        <v>0</v>
      </c>
      <c r="AB24" s="48">
        <v>0</v>
      </c>
      <c r="AC24" s="48">
        <f t="shared" si="2"/>
        <v>3385</v>
      </c>
      <c r="AD24" s="50"/>
      <c r="AE24" s="51">
        <f t="shared" si="6"/>
        <v>33.85</v>
      </c>
      <c r="AF24" s="48">
        <f>U24+W24+Y24+AA24</f>
        <v>311</v>
      </c>
      <c r="AG24" s="51"/>
      <c r="AH24" s="51">
        <f t="shared" si="8"/>
        <v>10.884244372990354</v>
      </c>
      <c r="AI24" s="50">
        <f t="shared" si="9"/>
        <v>5.442122186495177</v>
      </c>
      <c r="AJ24" s="48"/>
      <c r="AK24" s="50"/>
      <c r="AL24" s="48">
        <v>322</v>
      </c>
      <c r="AM24" s="50"/>
      <c r="AN24" s="48"/>
      <c r="AO24" s="48">
        <v>6542</v>
      </c>
      <c r="AP24" s="50"/>
      <c r="AQ24" s="50">
        <f t="shared" si="13"/>
        <v>1.9326440177252584</v>
      </c>
      <c r="AR24" s="48">
        <v>681</v>
      </c>
      <c r="AS24" s="48">
        <v>3</v>
      </c>
      <c r="AT24" s="48">
        <v>0</v>
      </c>
      <c r="AU24" s="48">
        <f t="shared" si="3"/>
        <v>684</v>
      </c>
      <c r="AV24" s="48" t="s">
        <v>62</v>
      </c>
      <c r="AW24" s="48" t="s">
        <v>153</v>
      </c>
      <c r="AX24" s="48">
        <v>310</v>
      </c>
      <c r="AY24" s="48">
        <v>4398</v>
      </c>
      <c r="AZ24" s="50"/>
      <c r="BA24" s="58">
        <v>0.5</v>
      </c>
      <c r="BB24" s="50"/>
      <c r="BC24" s="48">
        <v>22</v>
      </c>
      <c r="BD24" s="52" t="s">
        <v>60</v>
      </c>
    </row>
    <row r="25" spans="1:56" x14ac:dyDescent="0.25">
      <c r="A25" s="53" t="s">
        <v>154</v>
      </c>
      <c r="B25" s="48">
        <v>13974</v>
      </c>
      <c r="C25" s="48" t="s">
        <v>155</v>
      </c>
      <c r="D25" s="48">
        <v>44320</v>
      </c>
      <c r="E25" s="48" t="s">
        <v>149</v>
      </c>
      <c r="F25" s="48">
        <v>44005</v>
      </c>
      <c r="G25" s="48">
        <v>200067346</v>
      </c>
      <c r="H25" s="48" t="s">
        <v>150</v>
      </c>
      <c r="I25" s="48">
        <v>1</v>
      </c>
      <c r="J25" s="48" t="s">
        <v>59</v>
      </c>
      <c r="K25" s="48" t="s">
        <v>156</v>
      </c>
      <c r="L25" s="54">
        <v>0</v>
      </c>
      <c r="M25" s="48">
        <v>6.5</v>
      </c>
      <c r="N25" s="48">
        <v>4</v>
      </c>
      <c r="O25" s="48">
        <v>1</v>
      </c>
      <c r="P25" s="48" t="s">
        <v>60</v>
      </c>
      <c r="Q25" s="48" t="s">
        <v>157</v>
      </c>
      <c r="R25" s="48">
        <v>35</v>
      </c>
      <c r="S25" s="49"/>
      <c r="T25" s="48">
        <v>977</v>
      </c>
      <c r="U25" s="48">
        <v>206</v>
      </c>
      <c r="V25" s="48">
        <v>1</v>
      </c>
      <c r="W25" s="48">
        <v>0</v>
      </c>
      <c r="X25" s="48">
        <v>0</v>
      </c>
      <c r="Y25" s="48">
        <v>0</v>
      </c>
      <c r="Z25" s="48">
        <v>0</v>
      </c>
      <c r="AA25" s="48">
        <v>0</v>
      </c>
      <c r="AB25" s="48">
        <v>1</v>
      </c>
      <c r="AC25" s="48">
        <f t="shared" si="2"/>
        <v>978</v>
      </c>
      <c r="AD25" s="50"/>
      <c r="AE25" s="51">
        <f t="shared" si="6"/>
        <v>27.942857142857143</v>
      </c>
      <c r="AF25" s="48">
        <f>U25+W25+Y25+AA25</f>
        <v>206</v>
      </c>
      <c r="AG25" s="51"/>
      <c r="AH25" s="51">
        <f t="shared" si="8"/>
        <v>4.7475728155339807</v>
      </c>
      <c r="AI25" s="50">
        <f t="shared" si="9"/>
        <v>2.3737864077669903</v>
      </c>
      <c r="AJ25" s="48"/>
      <c r="AK25" s="50"/>
      <c r="AL25" s="48">
        <v>88</v>
      </c>
      <c r="AM25" s="50"/>
      <c r="AN25" s="48"/>
      <c r="AO25" s="48">
        <v>1397</v>
      </c>
      <c r="AP25" s="50"/>
      <c r="AQ25" s="50">
        <f t="shared" si="13"/>
        <v>1.4284253578732107</v>
      </c>
      <c r="AR25" s="48">
        <v>814</v>
      </c>
      <c r="AS25" s="48">
        <v>0</v>
      </c>
      <c r="AT25" s="48">
        <v>0</v>
      </c>
      <c r="AU25" s="48">
        <f t="shared" si="3"/>
        <v>814</v>
      </c>
      <c r="AV25" s="48" t="s">
        <v>62</v>
      </c>
      <c r="AW25" s="48" t="s">
        <v>153</v>
      </c>
      <c r="AX25" s="48">
        <v>0</v>
      </c>
      <c r="AY25" s="48">
        <v>1905</v>
      </c>
      <c r="AZ25" s="50"/>
      <c r="BA25" s="58">
        <v>0.1</v>
      </c>
      <c r="BB25" s="50"/>
      <c r="BC25" s="48">
        <v>4</v>
      </c>
      <c r="BD25" s="52" t="s">
        <v>60</v>
      </c>
    </row>
    <row r="26" spans="1:56" x14ac:dyDescent="0.25">
      <c r="A26" s="53" t="s">
        <v>158</v>
      </c>
      <c r="B26" s="48">
        <v>14128</v>
      </c>
      <c r="C26" s="48" t="s">
        <v>159</v>
      </c>
      <c r="D26" s="48">
        <v>44680</v>
      </c>
      <c r="E26" s="48" t="s">
        <v>149</v>
      </c>
      <c r="F26" s="48">
        <v>44005</v>
      </c>
      <c r="G26" s="48">
        <v>200067346</v>
      </c>
      <c r="H26" s="48" t="s">
        <v>150</v>
      </c>
      <c r="I26" s="48">
        <v>1</v>
      </c>
      <c r="J26" s="48" t="s">
        <v>59</v>
      </c>
      <c r="K26" s="48" t="s">
        <v>156</v>
      </c>
      <c r="L26" s="54">
        <v>6932</v>
      </c>
      <c r="M26" s="48">
        <v>11</v>
      </c>
      <c r="N26" s="48">
        <v>20</v>
      </c>
      <c r="O26" s="48">
        <v>1</v>
      </c>
      <c r="P26" s="48" t="s">
        <v>62</v>
      </c>
      <c r="Q26" s="48" t="s">
        <v>160</v>
      </c>
      <c r="R26" s="48">
        <v>120</v>
      </c>
      <c r="S26" s="55">
        <f>(R26+R25+R24)/L26</f>
        <v>3.678592036930179E-2</v>
      </c>
      <c r="T26" s="48">
        <v>5215</v>
      </c>
      <c r="U26" s="48">
        <v>301</v>
      </c>
      <c r="V26" s="48">
        <v>6</v>
      </c>
      <c r="W26" s="48">
        <v>0</v>
      </c>
      <c r="X26" s="48">
        <v>550</v>
      </c>
      <c r="Y26" s="48">
        <v>25</v>
      </c>
      <c r="Z26" s="48">
        <v>0</v>
      </c>
      <c r="AA26" s="48">
        <v>0</v>
      </c>
      <c r="AB26" s="48">
        <v>2</v>
      </c>
      <c r="AC26" s="48">
        <f t="shared" si="2"/>
        <v>5771</v>
      </c>
      <c r="AD26" s="56">
        <f>(AC26+AC25+AC24)/L26</f>
        <v>1.4619157530294287</v>
      </c>
      <c r="AE26" s="51">
        <f t="shared" si="6"/>
        <v>48.091666666666669</v>
      </c>
      <c r="AF26" s="48">
        <f>U26+W26+Y26+AA26</f>
        <v>326</v>
      </c>
      <c r="AG26" s="57">
        <f>(AF26+AF25+AF24)*100/L26</f>
        <v>12.160992498557414</v>
      </c>
      <c r="AH26" s="51">
        <f t="shared" si="8"/>
        <v>17.70245398773006</v>
      </c>
      <c r="AI26" s="50">
        <f t="shared" si="9"/>
        <v>8.8512269938650299</v>
      </c>
      <c r="AJ26" s="48"/>
      <c r="AK26" s="50"/>
      <c r="AL26" s="48">
        <v>332</v>
      </c>
      <c r="AM26" s="56">
        <f>(AL26+AL25+AL24)*100/L26</f>
        <v>10.703981534910559</v>
      </c>
      <c r="AN26" s="48"/>
      <c r="AO26" s="48">
        <v>5822</v>
      </c>
      <c r="AP26" s="56">
        <f>(AO26+AO25+AO24)/L26</f>
        <v>1.985141373341027</v>
      </c>
      <c r="AQ26" s="50">
        <f t="shared" si="13"/>
        <v>1.0088372898977647</v>
      </c>
      <c r="AR26" s="48">
        <v>445</v>
      </c>
      <c r="AS26" s="48">
        <v>0</v>
      </c>
      <c r="AT26" s="48">
        <v>5</v>
      </c>
      <c r="AU26" s="48">
        <f t="shared" si="3"/>
        <v>450</v>
      </c>
      <c r="AV26" s="48" t="s">
        <v>62</v>
      </c>
      <c r="AW26" s="48" t="s">
        <v>153</v>
      </c>
      <c r="AX26" s="48">
        <v>0</v>
      </c>
      <c r="AY26" s="48">
        <v>4695</v>
      </c>
      <c r="AZ26" s="56">
        <f>(AY26+AY25+AY24)/L26</f>
        <v>1.5865551067512984</v>
      </c>
      <c r="BA26" s="58">
        <v>0.4</v>
      </c>
      <c r="BB26" s="56">
        <f>(BA26+BA25+BA24)/(L26/2000)</f>
        <v>0.28851702250432776</v>
      </c>
      <c r="BC26" s="48">
        <v>24</v>
      </c>
      <c r="BD26" s="52" t="s">
        <v>60</v>
      </c>
    </row>
    <row r="27" spans="1:56" x14ac:dyDescent="0.25">
      <c r="A27" s="47" t="s">
        <v>161</v>
      </c>
      <c r="B27" s="48">
        <v>1858</v>
      </c>
      <c r="C27" s="48" t="s">
        <v>80</v>
      </c>
      <c r="D27" s="48">
        <v>44320</v>
      </c>
      <c r="E27" s="48" t="s">
        <v>161</v>
      </c>
      <c r="F27" s="48">
        <v>44038</v>
      </c>
      <c r="G27" s="48">
        <v>200067346</v>
      </c>
      <c r="H27" s="48" t="s">
        <v>150</v>
      </c>
      <c r="I27" s="48">
        <v>1</v>
      </c>
      <c r="J27" s="48" t="s">
        <v>59</v>
      </c>
      <c r="K27" s="48"/>
      <c r="L27" s="48">
        <v>2937</v>
      </c>
      <c r="M27" s="48">
        <v>13.5</v>
      </c>
      <c r="N27" s="48">
        <v>13</v>
      </c>
      <c r="O27" s="48">
        <v>1</v>
      </c>
      <c r="P27" s="48" t="s">
        <v>62</v>
      </c>
      <c r="Q27" s="48" t="s">
        <v>162</v>
      </c>
      <c r="R27" s="48">
        <v>156</v>
      </c>
      <c r="S27" s="49">
        <f t="shared" si="4"/>
        <v>5.3115423901940753E-2</v>
      </c>
      <c r="T27" s="48">
        <v>6689</v>
      </c>
      <c r="U27" s="48">
        <v>558</v>
      </c>
      <c r="V27" s="48">
        <v>31</v>
      </c>
      <c r="W27" s="48">
        <v>0</v>
      </c>
      <c r="X27" s="48">
        <v>708</v>
      </c>
      <c r="Y27" s="48">
        <v>19</v>
      </c>
      <c r="Z27" s="48">
        <v>0</v>
      </c>
      <c r="AA27" s="48">
        <v>0</v>
      </c>
      <c r="AB27" s="48">
        <v>22</v>
      </c>
      <c r="AC27" s="48">
        <f t="shared" si="2"/>
        <v>7428</v>
      </c>
      <c r="AD27" s="50">
        <f t="shared" si="5"/>
        <v>2.529111338100102</v>
      </c>
      <c r="AE27" s="51">
        <f t="shared" si="6"/>
        <v>47.615384615384613</v>
      </c>
      <c r="AF27" s="48">
        <f>U27+W27+Y27+AA27</f>
        <v>577</v>
      </c>
      <c r="AG27" s="51">
        <f t="shared" si="7"/>
        <v>19.645897173987063</v>
      </c>
      <c r="AH27" s="51">
        <f t="shared" si="8"/>
        <v>12.873483535528596</v>
      </c>
      <c r="AI27" s="50">
        <f t="shared" si="9"/>
        <v>6.436741767764298</v>
      </c>
      <c r="AJ27" s="48">
        <v>690</v>
      </c>
      <c r="AK27" s="50">
        <f t="shared" si="10"/>
        <v>23.493360572012257</v>
      </c>
      <c r="AL27" s="48">
        <v>450</v>
      </c>
      <c r="AM27" s="50">
        <f t="shared" si="11"/>
        <v>15.321756894790603</v>
      </c>
      <c r="AN27" s="48"/>
      <c r="AO27" s="48">
        <v>19527</v>
      </c>
      <c r="AP27" s="50">
        <f t="shared" si="12"/>
        <v>6.6486210418794691</v>
      </c>
      <c r="AQ27" s="50">
        <f t="shared" si="13"/>
        <v>2.6288368336025849</v>
      </c>
      <c r="AR27" s="48">
        <v>1169</v>
      </c>
      <c r="AS27" s="48"/>
      <c r="AT27" s="48"/>
      <c r="AU27" s="48">
        <f t="shared" si="3"/>
        <v>1169</v>
      </c>
      <c r="AV27" s="48" t="s">
        <v>62</v>
      </c>
      <c r="AW27" s="48" t="s">
        <v>163</v>
      </c>
      <c r="AX27" s="48">
        <v>1057</v>
      </c>
      <c r="AY27" s="48">
        <v>10149</v>
      </c>
      <c r="AZ27" s="50">
        <f t="shared" si="14"/>
        <v>3.4555669050051074</v>
      </c>
      <c r="BA27" s="48">
        <v>1.08</v>
      </c>
      <c r="BB27" s="50">
        <f t="shared" si="15"/>
        <v>0.73544433094994899</v>
      </c>
      <c r="BC27" s="48">
        <v>24</v>
      </c>
      <c r="BD27" s="52"/>
    </row>
    <row r="28" spans="1:56" x14ac:dyDescent="0.25">
      <c r="A28" s="47" t="s">
        <v>164</v>
      </c>
      <c r="B28" s="48">
        <v>13533</v>
      </c>
      <c r="C28" s="48" t="s">
        <v>165</v>
      </c>
      <c r="D28" s="48">
        <v>44190</v>
      </c>
      <c r="E28" s="48" t="s">
        <v>164</v>
      </c>
      <c r="F28" s="48">
        <v>44043</v>
      </c>
      <c r="G28" s="48">
        <v>200067635</v>
      </c>
      <c r="H28" s="48" t="s">
        <v>65</v>
      </c>
      <c r="I28" s="48">
        <v>1</v>
      </c>
      <c r="J28" s="48" t="s">
        <v>59</v>
      </c>
      <c r="K28" s="48" t="s">
        <v>166</v>
      </c>
      <c r="L28" s="48">
        <v>7639</v>
      </c>
      <c r="M28" s="48">
        <v>17</v>
      </c>
      <c r="N28" s="48">
        <v>40</v>
      </c>
      <c r="O28" s="48">
        <v>3</v>
      </c>
      <c r="P28" s="48" t="s">
        <v>62</v>
      </c>
      <c r="Q28" s="48" t="s">
        <v>167</v>
      </c>
      <c r="R28" s="48">
        <v>900</v>
      </c>
      <c r="S28" s="49">
        <f t="shared" si="4"/>
        <v>0.11781646812410002</v>
      </c>
      <c r="T28" s="48">
        <v>19137</v>
      </c>
      <c r="U28" s="48">
        <v>1562</v>
      </c>
      <c r="V28" s="48">
        <v>2783</v>
      </c>
      <c r="W28" s="48">
        <v>73</v>
      </c>
      <c r="X28" s="48">
        <v>2390</v>
      </c>
      <c r="Y28" s="48">
        <v>202</v>
      </c>
      <c r="Z28" s="48">
        <v>0</v>
      </c>
      <c r="AA28" s="48">
        <v>0</v>
      </c>
      <c r="AB28" s="48">
        <v>49</v>
      </c>
      <c r="AC28" s="48">
        <f t="shared" si="2"/>
        <v>24310</v>
      </c>
      <c r="AD28" s="50">
        <f t="shared" si="5"/>
        <v>3.1823537112187461</v>
      </c>
      <c r="AE28" s="51">
        <f t="shared" si="6"/>
        <v>27.011111111111113</v>
      </c>
      <c r="AF28" s="48">
        <f>U28+W28+Y28+AA28</f>
        <v>1837</v>
      </c>
      <c r="AG28" s="51">
        <f t="shared" si="7"/>
        <v>24.047650215996857</v>
      </c>
      <c r="AH28" s="51">
        <f t="shared" si="8"/>
        <v>13.233532934131736</v>
      </c>
      <c r="AI28" s="50">
        <f t="shared" si="9"/>
        <v>6.6167664670658679</v>
      </c>
      <c r="AJ28" s="48">
        <v>2982</v>
      </c>
      <c r="AK28" s="50">
        <f t="shared" si="10"/>
        <v>39.036523105118469</v>
      </c>
      <c r="AL28" s="48">
        <v>2165</v>
      </c>
      <c r="AM28" s="50">
        <f t="shared" si="11"/>
        <v>28.341405943186281</v>
      </c>
      <c r="AN28" s="48">
        <v>15002</v>
      </c>
      <c r="AO28" s="48">
        <v>73420</v>
      </c>
      <c r="AP28" s="50">
        <f t="shared" si="12"/>
        <v>9.6112056551904708</v>
      </c>
      <c r="AQ28" s="50">
        <f t="shared" si="13"/>
        <v>3.0201563142739611</v>
      </c>
      <c r="AR28" s="48">
        <v>1951</v>
      </c>
      <c r="AS28" s="48"/>
      <c r="AT28" s="48">
        <v>282</v>
      </c>
      <c r="AU28" s="48">
        <f t="shared" si="3"/>
        <v>2233</v>
      </c>
      <c r="AV28" s="48" t="s">
        <v>60</v>
      </c>
      <c r="AW28" s="48"/>
      <c r="AX28" s="48">
        <v>4192</v>
      </c>
      <c r="AY28" s="48">
        <v>23456</v>
      </c>
      <c r="AZ28" s="50">
        <f t="shared" si="14"/>
        <v>3.0705589736876555</v>
      </c>
      <c r="BA28" s="48">
        <v>3.2</v>
      </c>
      <c r="BB28" s="50">
        <f t="shared" si="15"/>
        <v>0.83780599554915569</v>
      </c>
      <c r="BC28" s="48">
        <v>27</v>
      </c>
      <c r="BD28" s="52"/>
    </row>
    <row r="29" spans="1:56" x14ac:dyDescent="0.25">
      <c r="A29" s="47" t="s">
        <v>168</v>
      </c>
      <c r="B29" s="48">
        <v>13535</v>
      </c>
      <c r="C29" s="48" t="s">
        <v>146</v>
      </c>
      <c r="D29" s="48">
        <v>44290</v>
      </c>
      <c r="E29" s="48" t="s">
        <v>168</v>
      </c>
      <c r="F29" s="48">
        <v>44044</v>
      </c>
      <c r="G29" s="48">
        <v>243500741</v>
      </c>
      <c r="H29" s="48" t="s">
        <v>81</v>
      </c>
      <c r="I29" s="48">
        <v>1</v>
      </c>
      <c r="J29" s="48" t="s">
        <v>59</v>
      </c>
      <c r="K29" s="48"/>
      <c r="L29" s="48">
        <v>1133</v>
      </c>
      <c r="M29" s="48">
        <v>6</v>
      </c>
      <c r="N29" s="48">
        <v>20</v>
      </c>
      <c r="O29" s="48">
        <v>1</v>
      </c>
      <c r="P29" s="48" t="s">
        <v>60</v>
      </c>
      <c r="Q29" s="48" t="s">
        <v>169</v>
      </c>
      <c r="R29" s="48">
        <v>100</v>
      </c>
      <c r="S29" s="49">
        <f t="shared" si="4"/>
        <v>8.8261253309797005E-2</v>
      </c>
      <c r="T29" s="48">
        <v>1619</v>
      </c>
      <c r="U29" s="48">
        <v>133</v>
      </c>
      <c r="V29" s="48">
        <v>0</v>
      </c>
      <c r="W29" s="48">
        <v>0</v>
      </c>
      <c r="X29" s="48">
        <v>0</v>
      </c>
      <c r="Y29" s="48">
        <v>0</v>
      </c>
      <c r="Z29" s="48">
        <v>0</v>
      </c>
      <c r="AA29" s="48">
        <v>0</v>
      </c>
      <c r="AB29" s="48">
        <v>0</v>
      </c>
      <c r="AC29" s="48">
        <f t="shared" si="2"/>
        <v>1619</v>
      </c>
      <c r="AD29" s="50">
        <f t="shared" si="5"/>
        <v>1.4289496910856134</v>
      </c>
      <c r="AE29" s="51">
        <f t="shared" si="6"/>
        <v>16.190000000000001</v>
      </c>
      <c r="AF29" s="48">
        <f>U29+W29+Y29+AA29</f>
        <v>133</v>
      </c>
      <c r="AG29" s="51">
        <f t="shared" si="7"/>
        <v>11.738746690203001</v>
      </c>
      <c r="AH29" s="51">
        <f t="shared" si="8"/>
        <v>12.172932330827068</v>
      </c>
      <c r="AI29" s="50">
        <f t="shared" si="9"/>
        <v>6.0864661654135341</v>
      </c>
      <c r="AJ29" s="48"/>
      <c r="AK29" s="50">
        <f t="shared" si="10"/>
        <v>0</v>
      </c>
      <c r="AL29" s="48">
        <v>178</v>
      </c>
      <c r="AM29" s="50">
        <f t="shared" si="11"/>
        <v>15.710503089143867</v>
      </c>
      <c r="AN29" s="48">
        <v>656</v>
      </c>
      <c r="AO29" s="48">
        <v>2806</v>
      </c>
      <c r="AP29" s="50">
        <f t="shared" si="12"/>
        <v>2.4766107678729039</v>
      </c>
      <c r="AQ29" s="50">
        <f t="shared" si="13"/>
        <v>1.7331686226065472</v>
      </c>
      <c r="AR29" s="48">
        <v>1079</v>
      </c>
      <c r="AS29" s="48">
        <v>5</v>
      </c>
      <c r="AT29" s="48">
        <v>4</v>
      </c>
      <c r="AU29" s="48">
        <f t="shared" si="3"/>
        <v>1088</v>
      </c>
      <c r="AV29" s="48" t="s">
        <v>62</v>
      </c>
      <c r="AW29" s="48"/>
      <c r="AX29" s="48">
        <v>0</v>
      </c>
      <c r="AY29" s="48">
        <v>896</v>
      </c>
      <c r="AZ29" s="50">
        <f t="shared" si="14"/>
        <v>0.79082082965578115</v>
      </c>
      <c r="BA29" s="48">
        <v>0</v>
      </c>
      <c r="BB29" s="50">
        <f t="shared" si="15"/>
        <v>0</v>
      </c>
      <c r="BC29" s="48">
        <v>19</v>
      </c>
      <c r="BD29" s="52" t="s">
        <v>60</v>
      </c>
    </row>
    <row r="30" spans="1:56" x14ac:dyDescent="0.25">
      <c r="A30" s="47" t="s">
        <v>170</v>
      </c>
      <c r="B30" s="48">
        <v>13537</v>
      </c>
      <c r="C30" s="48" t="s">
        <v>171</v>
      </c>
      <c r="D30" s="48">
        <v>44650</v>
      </c>
      <c r="E30" s="48" t="s">
        <v>170</v>
      </c>
      <c r="F30" s="48">
        <v>44156</v>
      </c>
      <c r="G30" s="48">
        <v>200071546</v>
      </c>
      <c r="H30" s="48" t="s">
        <v>172</v>
      </c>
      <c r="I30" s="48">
        <v>1</v>
      </c>
      <c r="J30" s="48" t="s">
        <v>59</v>
      </c>
      <c r="K30" s="48" t="s">
        <v>173</v>
      </c>
      <c r="L30" s="48">
        <v>3021</v>
      </c>
      <c r="M30" s="48">
        <v>6</v>
      </c>
      <c r="N30" s="48">
        <v>16</v>
      </c>
      <c r="O30" s="48">
        <v>1</v>
      </c>
      <c r="P30" s="48" t="s">
        <v>60</v>
      </c>
      <c r="Q30" s="48" t="s">
        <v>174</v>
      </c>
      <c r="R30" s="48">
        <v>120</v>
      </c>
      <c r="S30" s="49">
        <f t="shared" si="4"/>
        <v>3.9721946375372394E-2</v>
      </c>
      <c r="T30" s="48">
        <v>4601</v>
      </c>
      <c r="U30" s="48">
        <v>358</v>
      </c>
      <c r="V30" s="48">
        <v>64</v>
      </c>
      <c r="W30" s="48">
        <v>0</v>
      </c>
      <c r="X30" s="48">
        <v>0</v>
      </c>
      <c r="Y30" s="48">
        <v>0</v>
      </c>
      <c r="Z30" s="48">
        <v>0</v>
      </c>
      <c r="AA30" s="48">
        <v>0</v>
      </c>
      <c r="AB30" s="48">
        <v>36</v>
      </c>
      <c r="AC30" s="48">
        <f t="shared" si="2"/>
        <v>4665</v>
      </c>
      <c r="AD30" s="50">
        <f t="shared" si="5"/>
        <v>1.5441906653426019</v>
      </c>
      <c r="AE30" s="51">
        <f t="shared" si="6"/>
        <v>38.875</v>
      </c>
      <c r="AF30" s="48">
        <f>U30+W30+Y30+AA30</f>
        <v>358</v>
      </c>
      <c r="AG30" s="51">
        <f t="shared" si="7"/>
        <v>11.850380668652765</v>
      </c>
      <c r="AH30" s="51">
        <f t="shared" si="8"/>
        <v>13.03072625698324</v>
      </c>
      <c r="AI30" s="50">
        <f t="shared" si="9"/>
        <v>6.5153631284916198</v>
      </c>
      <c r="AJ30" s="48"/>
      <c r="AK30" s="50">
        <f t="shared" si="10"/>
        <v>0</v>
      </c>
      <c r="AL30" s="48">
        <v>404</v>
      </c>
      <c r="AM30" s="50">
        <f t="shared" si="11"/>
        <v>13.373055279708705</v>
      </c>
      <c r="AN30" s="48"/>
      <c r="AO30" s="48">
        <v>11341</v>
      </c>
      <c r="AP30" s="50">
        <f t="shared" si="12"/>
        <v>3.7540549486924859</v>
      </c>
      <c r="AQ30" s="50">
        <f t="shared" si="13"/>
        <v>2.4310825294748124</v>
      </c>
      <c r="AR30" s="48"/>
      <c r="AS30" s="48"/>
      <c r="AT30" s="48"/>
      <c r="AU30" s="48">
        <f t="shared" si="3"/>
        <v>0</v>
      </c>
      <c r="AV30" s="48" t="s">
        <v>62</v>
      </c>
      <c r="AW30" s="48"/>
      <c r="AX30" s="48">
        <v>0</v>
      </c>
      <c r="AY30" s="48">
        <v>3200</v>
      </c>
      <c r="AZ30" s="50">
        <f t="shared" si="14"/>
        <v>1.0592519033432639</v>
      </c>
      <c r="BA30" s="48">
        <v>0</v>
      </c>
      <c r="BB30" s="50">
        <f t="shared" si="15"/>
        <v>0</v>
      </c>
      <c r="BC30" s="48">
        <v>20</v>
      </c>
      <c r="BD30" s="52" t="s">
        <v>60</v>
      </c>
    </row>
    <row r="31" spans="1:56" x14ac:dyDescent="0.25">
      <c r="A31" s="47" t="s">
        <v>175</v>
      </c>
      <c r="B31" s="48">
        <v>10466</v>
      </c>
      <c r="C31" s="48" t="s">
        <v>176</v>
      </c>
      <c r="D31" s="48">
        <v>44360</v>
      </c>
      <c r="E31" s="48" t="s">
        <v>175</v>
      </c>
      <c r="F31" s="48">
        <v>44045</v>
      </c>
      <c r="G31" s="48">
        <v>200072734</v>
      </c>
      <c r="H31" s="48" t="s">
        <v>111</v>
      </c>
      <c r="I31" s="48">
        <v>1</v>
      </c>
      <c r="J31" s="48" t="s">
        <v>59</v>
      </c>
      <c r="K31" s="48" t="s">
        <v>133</v>
      </c>
      <c r="L31" s="48">
        <v>3776</v>
      </c>
      <c r="M31" s="48">
        <v>14.5</v>
      </c>
      <c r="N31" s="48">
        <v>30</v>
      </c>
      <c r="O31" s="48">
        <v>2</v>
      </c>
      <c r="P31" s="48" t="s">
        <v>62</v>
      </c>
      <c r="Q31" s="48" t="s">
        <v>113</v>
      </c>
      <c r="R31" s="48">
        <v>350</v>
      </c>
      <c r="S31" s="49">
        <f t="shared" si="4"/>
        <v>9.2690677966101698E-2</v>
      </c>
      <c r="T31" s="48">
        <v>11849</v>
      </c>
      <c r="U31" s="48">
        <v>977</v>
      </c>
      <c r="V31" s="48">
        <v>164</v>
      </c>
      <c r="W31" s="48">
        <v>1</v>
      </c>
      <c r="X31" s="48">
        <v>2001</v>
      </c>
      <c r="Y31" s="48">
        <v>76</v>
      </c>
      <c r="Z31" s="48">
        <v>0</v>
      </c>
      <c r="AA31" s="48">
        <v>0</v>
      </c>
      <c r="AB31" s="48">
        <v>29</v>
      </c>
      <c r="AC31" s="48">
        <f t="shared" si="2"/>
        <v>14014</v>
      </c>
      <c r="AD31" s="50">
        <f t="shared" si="5"/>
        <v>3.7113347457627119</v>
      </c>
      <c r="AE31" s="51">
        <f t="shared" si="6"/>
        <v>40.04</v>
      </c>
      <c r="AF31" s="48">
        <f>U31+W31+Y31+AA31</f>
        <v>1054</v>
      </c>
      <c r="AG31" s="51">
        <f t="shared" si="7"/>
        <v>27.913135593220339</v>
      </c>
      <c r="AH31" s="51">
        <f t="shared" si="8"/>
        <v>13.296015180265655</v>
      </c>
      <c r="AI31" s="50">
        <f t="shared" si="9"/>
        <v>6.6480075901328277</v>
      </c>
      <c r="AJ31" s="48"/>
      <c r="AK31" s="50">
        <f t="shared" si="10"/>
        <v>0</v>
      </c>
      <c r="AL31" s="48">
        <v>653</v>
      </c>
      <c r="AM31" s="50">
        <f t="shared" si="11"/>
        <v>17.29343220338983</v>
      </c>
      <c r="AN31" s="48">
        <v>5272</v>
      </c>
      <c r="AO31" s="48">
        <v>25316</v>
      </c>
      <c r="AP31" s="50">
        <f t="shared" si="12"/>
        <v>6.7044491525423728</v>
      </c>
      <c r="AQ31" s="50">
        <f t="shared" si="13"/>
        <v>1.8064792350506635</v>
      </c>
      <c r="AR31" s="48">
        <v>652</v>
      </c>
      <c r="AS31" s="48">
        <v>12</v>
      </c>
      <c r="AT31" s="48">
        <v>6</v>
      </c>
      <c r="AU31" s="48">
        <f t="shared" si="3"/>
        <v>670</v>
      </c>
      <c r="AV31" s="48" t="s">
        <v>60</v>
      </c>
      <c r="AW31" s="48"/>
      <c r="AX31" s="58">
        <v>3228</v>
      </c>
      <c r="AY31" s="48">
        <v>15842</v>
      </c>
      <c r="AZ31" s="50">
        <f t="shared" si="14"/>
        <v>4.195444915254237</v>
      </c>
      <c r="BA31" s="58">
        <v>1.7</v>
      </c>
      <c r="BB31" s="50">
        <f t="shared" si="15"/>
        <v>0.90042372881355937</v>
      </c>
      <c r="BC31" s="48">
        <v>6</v>
      </c>
      <c r="BD31" s="52" t="s">
        <v>62</v>
      </c>
    </row>
    <row r="32" spans="1:56" x14ac:dyDescent="0.25">
      <c r="A32" s="47" t="s">
        <v>177</v>
      </c>
      <c r="B32" s="48">
        <v>14053</v>
      </c>
      <c r="C32" s="48" t="s">
        <v>178</v>
      </c>
      <c r="D32" s="48">
        <v>44560</v>
      </c>
      <c r="E32" s="48" t="s">
        <v>177</v>
      </c>
      <c r="F32" s="48">
        <v>44046</v>
      </c>
      <c r="G32" s="48">
        <v>244400586</v>
      </c>
      <c r="H32" s="48" t="s">
        <v>179</v>
      </c>
      <c r="I32" s="48">
        <v>1</v>
      </c>
      <c r="J32" s="48" t="s">
        <v>59</v>
      </c>
      <c r="K32" s="48"/>
      <c r="L32" s="48">
        <v>2706</v>
      </c>
      <c r="M32" s="48">
        <v>9.5</v>
      </c>
      <c r="N32" s="48">
        <v>6</v>
      </c>
      <c r="O32" s="48">
        <v>0</v>
      </c>
      <c r="P32" s="48" t="s">
        <v>60</v>
      </c>
      <c r="Q32" s="48"/>
      <c r="R32" s="48">
        <v>70</v>
      </c>
      <c r="S32" s="49">
        <f t="shared" si="4"/>
        <v>2.5868440502586843E-2</v>
      </c>
      <c r="T32" s="48">
        <v>1660</v>
      </c>
      <c r="U32" s="48">
        <v>283</v>
      </c>
      <c r="V32" s="48">
        <v>11</v>
      </c>
      <c r="W32" s="48">
        <v>0</v>
      </c>
      <c r="X32" s="48">
        <v>0</v>
      </c>
      <c r="Y32" s="48">
        <v>0</v>
      </c>
      <c r="Z32" s="48">
        <v>0</v>
      </c>
      <c r="AA32" s="48">
        <v>0</v>
      </c>
      <c r="AB32" s="48">
        <v>18</v>
      </c>
      <c r="AC32" s="48">
        <f t="shared" si="2"/>
        <v>1671</v>
      </c>
      <c r="AD32" s="50">
        <f t="shared" si="5"/>
        <v>0.6175166297117517</v>
      </c>
      <c r="AE32" s="51">
        <f t="shared" si="6"/>
        <v>23.87142857142857</v>
      </c>
      <c r="AF32" s="48">
        <f>U32+W32+Y32+AA32</f>
        <v>283</v>
      </c>
      <c r="AG32" s="51">
        <f t="shared" si="7"/>
        <v>10.458240946045825</v>
      </c>
      <c r="AH32" s="51">
        <f t="shared" si="8"/>
        <v>5.9045936395759719</v>
      </c>
      <c r="AI32" s="50">
        <f t="shared" si="9"/>
        <v>2.952296819787986</v>
      </c>
      <c r="AJ32" s="48"/>
      <c r="AK32" s="50">
        <f t="shared" si="10"/>
        <v>0</v>
      </c>
      <c r="AL32" s="48">
        <v>223</v>
      </c>
      <c r="AM32" s="50">
        <f t="shared" si="11"/>
        <v>8.240946045824094</v>
      </c>
      <c r="AN32" s="48">
        <v>1168</v>
      </c>
      <c r="AO32" s="48">
        <v>3767</v>
      </c>
      <c r="AP32" s="50">
        <f t="shared" si="12"/>
        <v>1.3920916481892092</v>
      </c>
      <c r="AQ32" s="50">
        <f t="shared" si="13"/>
        <v>2.2543387193297426</v>
      </c>
      <c r="AR32" s="48">
        <v>1116</v>
      </c>
      <c r="AS32" s="48">
        <v>5</v>
      </c>
      <c r="AT32" s="48">
        <v>0</v>
      </c>
      <c r="AU32" s="48">
        <f t="shared" si="3"/>
        <v>1121</v>
      </c>
      <c r="AV32" s="48" t="s">
        <v>60</v>
      </c>
      <c r="AW32" s="48"/>
      <c r="AX32" s="48"/>
      <c r="AY32" s="48">
        <v>3766</v>
      </c>
      <c r="AZ32" s="50">
        <f t="shared" si="14"/>
        <v>1.3917220990391721</v>
      </c>
      <c r="BA32" s="48">
        <v>0</v>
      </c>
      <c r="BB32" s="50">
        <f t="shared" si="15"/>
        <v>0</v>
      </c>
      <c r="BC32" s="48">
        <v>10</v>
      </c>
      <c r="BD32" s="52" t="s">
        <v>62</v>
      </c>
    </row>
    <row r="33" spans="1:56" hidden="1" x14ac:dyDescent="0.25">
      <c r="A33" s="1" t="s">
        <v>180</v>
      </c>
      <c r="B33" s="2">
        <v>1859</v>
      </c>
      <c r="C33" s="2" t="s">
        <v>106</v>
      </c>
      <c r="D33" s="2">
        <v>44220</v>
      </c>
      <c r="E33" s="2" t="s">
        <v>180</v>
      </c>
      <c r="F33" s="2">
        <v>44047</v>
      </c>
      <c r="G33" s="2">
        <v>244400404</v>
      </c>
      <c r="H33" s="2" t="s">
        <v>86</v>
      </c>
      <c r="I33" s="2">
        <v>1</v>
      </c>
      <c r="J33" s="2" t="s">
        <v>115</v>
      </c>
      <c r="K33" s="2" t="s">
        <v>181</v>
      </c>
      <c r="L33" s="2">
        <v>22137</v>
      </c>
      <c r="M33" s="2">
        <v>34</v>
      </c>
      <c r="N33" s="2">
        <v>86</v>
      </c>
      <c r="O33" s="2">
        <v>8</v>
      </c>
      <c r="P33" s="2" t="s">
        <v>62</v>
      </c>
      <c r="Q33" s="2" t="s">
        <v>182</v>
      </c>
      <c r="R33" s="2">
        <v>11230</v>
      </c>
      <c r="S33" s="3">
        <f t="shared" si="4"/>
        <v>0.50729547815873877</v>
      </c>
      <c r="T33" s="2">
        <v>41637</v>
      </c>
      <c r="U33" s="2">
        <v>3618</v>
      </c>
      <c r="V33" s="2">
        <v>2638</v>
      </c>
      <c r="W33" s="2">
        <v>329</v>
      </c>
      <c r="X33" s="2">
        <v>4082</v>
      </c>
      <c r="Y33" s="2">
        <v>441</v>
      </c>
      <c r="Z33" s="2">
        <v>44</v>
      </c>
      <c r="AA33" s="2">
        <v>0</v>
      </c>
      <c r="AB33" s="2">
        <v>130</v>
      </c>
      <c r="AC33" s="2">
        <f t="shared" si="2"/>
        <v>48401</v>
      </c>
      <c r="AD33" s="4">
        <f t="shared" si="5"/>
        <v>2.1864299588923521</v>
      </c>
      <c r="AE33" s="5">
        <f t="shared" si="6"/>
        <v>4.3099732858414956</v>
      </c>
      <c r="AF33" s="2">
        <f>U33+W33+Y33+AA33</f>
        <v>4388</v>
      </c>
      <c r="AG33" s="5">
        <f t="shared" si="7"/>
        <v>19.822017436870397</v>
      </c>
      <c r="AH33" s="5">
        <f t="shared" si="8"/>
        <v>11.030309936189608</v>
      </c>
      <c r="AI33" s="4">
        <f t="shared" si="9"/>
        <v>5.5151549680948042</v>
      </c>
      <c r="AJ33" s="2">
        <v>8189</v>
      </c>
      <c r="AK33" s="4">
        <f t="shared" si="10"/>
        <v>36.992365722545962</v>
      </c>
      <c r="AL33" s="2">
        <v>4456</v>
      </c>
      <c r="AM33" s="4">
        <f t="shared" si="11"/>
        <v>20.129195464606767</v>
      </c>
      <c r="AN33" s="2">
        <v>40684</v>
      </c>
      <c r="AO33" s="2">
        <v>221993</v>
      </c>
      <c r="AP33" s="4">
        <f t="shared" si="12"/>
        <v>10.028142928129377</v>
      </c>
      <c r="AQ33" s="4">
        <f t="shared" si="13"/>
        <v>4.5865374682341278</v>
      </c>
      <c r="AR33" s="2">
        <v>0</v>
      </c>
      <c r="AS33" s="2"/>
      <c r="AT33" s="2">
        <v>0</v>
      </c>
      <c r="AU33" s="2">
        <f t="shared" si="3"/>
        <v>0</v>
      </c>
      <c r="AV33" s="2" t="s">
        <v>62</v>
      </c>
      <c r="AW33" s="2" t="s">
        <v>93</v>
      </c>
      <c r="AX33" s="2">
        <v>5723</v>
      </c>
      <c r="AY33" s="2">
        <v>102431</v>
      </c>
      <c r="AZ33" s="4">
        <f t="shared" si="14"/>
        <v>4.6271400822152957</v>
      </c>
      <c r="BA33" s="2">
        <v>11.3</v>
      </c>
      <c r="BB33" s="4">
        <f t="shared" si="15"/>
        <v>1.020915209829697</v>
      </c>
      <c r="BC33" s="2">
        <v>0</v>
      </c>
      <c r="BD33" s="7"/>
    </row>
    <row r="34" spans="1:56" x14ac:dyDescent="0.25">
      <c r="A34" s="47" t="s">
        <v>183</v>
      </c>
      <c r="B34" s="48">
        <v>13539</v>
      </c>
      <c r="C34" s="48" t="s">
        <v>184</v>
      </c>
      <c r="D34" s="48">
        <v>44521</v>
      </c>
      <c r="E34" s="48" t="s">
        <v>183</v>
      </c>
      <c r="F34" s="48">
        <v>44048</v>
      </c>
      <c r="G34" s="48">
        <v>244400552</v>
      </c>
      <c r="H34" s="48" t="s">
        <v>70</v>
      </c>
      <c r="I34" s="48">
        <v>1</v>
      </c>
      <c r="J34" s="48" t="s">
        <v>59</v>
      </c>
      <c r="K34" s="48" t="s">
        <v>71</v>
      </c>
      <c r="L34" s="48">
        <v>2608</v>
      </c>
      <c r="M34" s="48">
        <v>7</v>
      </c>
      <c r="N34" s="48">
        <v>5</v>
      </c>
      <c r="O34" s="48">
        <v>1</v>
      </c>
      <c r="P34" s="48" t="s">
        <v>62</v>
      </c>
      <c r="Q34" s="48" t="s">
        <v>72</v>
      </c>
      <c r="R34" s="48">
        <v>50</v>
      </c>
      <c r="S34" s="49">
        <f t="shared" si="4"/>
        <v>1.9171779141104295E-2</v>
      </c>
      <c r="T34" s="48">
        <v>3776</v>
      </c>
      <c r="U34" s="48">
        <v>440</v>
      </c>
      <c r="V34" s="48">
        <v>8</v>
      </c>
      <c r="W34" s="48">
        <v>0</v>
      </c>
      <c r="X34" s="48">
        <v>225</v>
      </c>
      <c r="Y34" s="48">
        <v>8</v>
      </c>
      <c r="Z34" s="48">
        <v>0</v>
      </c>
      <c r="AA34" s="48">
        <v>0</v>
      </c>
      <c r="AB34" s="48">
        <v>44</v>
      </c>
      <c r="AC34" s="48">
        <f t="shared" si="2"/>
        <v>4009</v>
      </c>
      <c r="AD34" s="50">
        <f t="shared" si="5"/>
        <v>1.5371932515337423</v>
      </c>
      <c r="AE34" s="51">
        <f t="shared" si="6"/>
        <v>80.180000000000007</v>
      </c>
      <c r="AF34" s="48">
        <f>U34+W34+Y34+AA34</f>
        <v>448</v>
      </c>
      <c r="AG34" s="51">
        <f t="shared" si="7"/>
        <v>17.177914110429448</v>
      </c>
      <c r="AH34" s="51">
        <f t="shared" si="8"/>
        <v>8.9486607142857135</v>
      </c>
      <c r="AI34" s="50">
        <f t="shared" si="9"/>
        <v>4.4743303571428568</v>
      </c>
      <c r="AJ34" s="48"/>
      <c r="AK34" s="50">
        <f t="shared" si="10"/>
        <v>0</v>
      </c>
      <c r="AL34" s="48">
        <v>379</v>
      </c>
      <c r="AM34" s="50">
        <f t="shared" si="11"/>
        <v>14.532208588957054</v>
      </c>
      <c r="AN34" s="48"/>
      <c r="AO34" s="48">
        <v>4315</v>
      </c>
      <c r="AP34" s="50">
        <f t="shared" si="12"/>
        <v>1.6545245398773005</v>
      </c>
      <c r="AQ34" s="50">
        <f t="shared" si="13"/>
        <v>1.0763282614118235</v>
      </c>
      <c r="AR34" s="48">
        <v>484</v>
      </c>
      <c r="AS34" s="48">
        <v>0</v>
      </c>
      <c r="AT34" s="48">
        <v>0</v>
      </c>
      <c r="AU34" s="48">
        <f t="shared" si="3"/>
        <v>484</v>
      </c>
      <c r="AV34" s="48" t="s">
        <v>62</v>
      </c>
      <c r="AW34" s="48" t="s">
        <v>73</v>
      </c>
      <c r="AX34" s="58">
        <v>479</v>
      </c>
      <c r="AY34" s="58">
        <v>4782</v>
      </c>
      <c r="AZ34" s="50">
        <f t="shared" si="14"/>
        <v>1.8335889570552146</v>
      </c>
      <c r="BA34" s="48">
        <v>0.3</v>
      </c>
      <c r="BB34" s="50">
        <f t="shared" si="15"/>
        <v>0.23006134969325151</v>
      </c>
      <c r="BC34" s="58">
        <v>4</v>
      </c>
      <c r="BD34" s="52" t="s">
        <v>60</v>
      </c>
    </row>
    <row r="35" spans="1:56" x14ac:dyDescent="0.25">
      <c r="A35" s="47" t="s">
        <v>185</v>
      </c>
      <c r="B35" s="48">
        <v>4727</v>
      </c>
      <c r="C35" s="48" t="s">
        <v>186</v>
      </c>
      <c r="D35" s="48">
        <v>44160</v>
      </c>
      <c r="E35" s="48" t="s">
        <v>185</v>
      </c>
      <c r="F35" s="48">
        <v>44050</v>
      </c>
      <c r="G35" s="48">
        <v>200000438</v>
      </c>
      <c r="H35" s="48" t="s">
        <v>187</v>
      </c>
      <c r="I35" s="48">
        <v>1</v>
      </c>
      <c r="J35" s="48" t="s">
        <v>59</v>
      </c>
      <c r="K35" s="48" t="s">
        <v>188</v>
      </c>
      <c r="L35" s="48">
        <v>2998</v>
      </c>
      <c r="M35" s="48">
        <v>11.5</v>
      </c>
      <c r="N35" s="48">
        <v>12</v>
      </c>
      <c r="O35" s="48">
        <v>3</v>
      </c>
      <c r="P35" s="48" t="s">
        <v>60</v>
      </c>
      <c r="Q35" s="48" t="s">
        <v>189</v>
      </c>
      <c r="R35" s="48">
        <v>202</v>
      </c>
      <c r="S35" s="49">
        <f t="shared" si="4"/>
        <v>6.7378252168112079E-2</v>
      </c>
      <c r="T35" s="48">
        <v>5847</v>
      </c>
      <c r="U35" s="48">
        <v>364</v>
      </c>
      <c r="V35" s="48">
        <v>221</v>
      </c>
      <c r="W35" s="48">
        <v>0</v>
      </c>
      <c r="X35" s="48">
        <v>104</v>
      </c>
      <c r="Y35" s="48">
        <v>0</v>
      </c>
      <c r="Z35" s="48">
        <v>0</v>
      </c>
      <c r="AA35" s="48">
        <v>0</v>
      </c>
      <c r="AB35" s="48">
        <v>12</v>
      </c>
      <c r="AC35" s="48">
        <f t="shared" si="2"/>
        <v>6172</v>
      </c>
      <c r="AD35" s="50">
        <f t="shared" si="5"/>
        <v>2.0587058038692461</v>
      </c>
      <c r="AE35" s="51">
        <f t="shared" si="6"/>
        <v>30.554455445544555</v>
      </c>
      <c r="AF35" s="48">
        <f>U35+W35+Y35+AA35</f>
        <v>364</v>
      </c>
      <c r="AG35" s="51">
        <f t="shared" si="7"/>
        <v>12.141427618412274</v>
      </c>
      <c r="AH35" s="51">
        <f t="shared" si="8"/>
        <v>16.956043956043956</v>
      </c>
      <c r="AI35" s="50">
        <f t="shared" si="9"/>
        <v>8.4780219780219781</v>
      </c>
      <c r="AJ35" s="48"/>
      <c r="AK35" s="50">
        <f t="shared" si="10"/>
        <v>0</v>
      </c>
      <c r="AL35" s="48">
        <v>293</v>
      </c>
      <c r="AM35" s="50">
        <f t="shared" si="11"/>
        <v>9.7731821214142762</v>
      </c>
      <c r="AN35" s="48"/>
      <c r="AO35" s="48">
        <v>8918</v>
      </c>
      <c r="AP35" s="50">
        <f t="shared" si="12"/>
        <v>2.9746497665110074</v>
      </c>
      <c r="AQ35" s="50">
        <f t="shared" si="13"/>
        <v>1.4449125081011018</v>
      </c>
      <c r="AR35" s="48">
        <v>1300</v>
      </c>
      <c r="AS35" s="48">
        <v>1</v>
      </c>
      <c r="AT35" s="48">
        <v>1</v>
      </c>
      <c r="AU35" s="48">
        <f t="shared" si="3"/>
        <v>1302</v>
      </c>
      <c r="AV35" s="48" t="s">
        <v>60</v>
      </c>
      <c r="AW35" s="48"/>
      <c r="AX35" s="58">
        <v>645</v>
      </c>
      <c r="AY35" s="58">
        <v>6909</v>
      </c>
      <c r="AZ35" s="50">
        <f t="shared" si="14"/>
        <v>2.3045363575717146</v>
      </c>
      <c r="BA35" s="58">
        <v>0.7</v>
      </c>
      <c r="BB35" s="50">
        <f t="shared" si="15"/>
        <v>0.46697798532354895</v>
      </c>
      <c r="BC35" s="48">
        <v>11</v>
      </c>
      <c r="BD35" s="52" t="s">
        <v>60</v>
      </c>
    </row>
    <row r="36" spans="1:56" x14ac:dyDescent="0.25">
      <c r="A36" s="47" t="s">
        <v>190</v>
      </c>
      <c r="B36" s="48">
        <v>1855</v>
      </c>
      <c r="C36" s="48" t="s">
        <v>191</v>
      </c>
      <c r="D36" s="48">
        <v>44450</v>
      </c>
      <c r="E36" s="48" t="s">
        <v>190</v>
      </c>
      <c r="F36" s="48">
        <v>44029</v>
      </c>
      <c r="G36" s="48">
        <v>200067866</v>
      </c>
      <c r="H36" s="48" t="s">
        <v>192</v>
      </c>
      <c r="I36" s="48">
        <v>1</v>
      </c>
      <c r="J36" s="48" t="s">
        <v>59</v>
      </c>
      <c r="K36" s="48" t="s">
        <v>193</v>
      </c>
      <c r="L36" s="48">
        <v>7030</v>
      </c>
      <c r="M36" s="48">
        <v>15</v>
      </c>
      <c r="N36" s="48">
        <v>30</v>
      </c>
      <c r="O36" s="48">
        <v>4</v>
      </c>
      <c r="P36" s="48" t="s">
        <v>62</v>
      </c>
      <c r="Q36" s="48" t="s">
        <v>194</v>
      </c>
      <c r="R36" s="48">
        <v>347</v>
      </c>
      <c r="S36" s="49">
        <f t="shared" si="4"/>
        <v>4.9359886201991464E-2</v>
      </c>
      <c r="T36" s="48">
        <v>20283</v>
      </c>
      <c r="U36" s="48">
        <v>1663</v>
      </c>
      <c r="V36" s="48">
        <v>322</v>
      </c>
      <c r="W36" s="48">
        <v>76</v>
      </c>
      <c r="X36" s="48">
        <v>0</v>
      </c>
      <c r="Y36" s="48">
        <v>0</v>
      </c>
      <c r="Z36" s="48">
        <v>18</v>
      </c>
      <c r="AA36" s="48">
        <v>0</v>
      </c>
      <c r="AB36" s="48">
        <v>49</v>
      </c>
      <c r="AC36" s="48">
        <f t="shared" si="2"/>
        <v>20623</v>
      </c>
      <c r="AD36" s="50">
        <f t="shared" si="5"/>
        <v>2.9335704125177808</v>
      </c>
      <c r="AE36" s="51">
        <f t="shared" si="6"/>
        <v>59.43227665706052</v>
      </c>
      <c r="AF36" s="48">
        <f>U36+W36+Y36+AA36</f>
        <v>1739</v>
      </c>
      <c r="AG36" s="51">
        <f t="shared" si="7"/>
        <v>24.736842105263158</v>
      </c>
      <c r="AH36" s="51">
        <f t="shared" si="8"/>
        <v>11.859114433582519</v>
      </c>
      <c r="AI36" s="50">
        <f t="shared" si="9"/>
        <v>5.9295572167912596</v>
      </c>
      <c r="AJ36" s="48">
        <v>1215</v>
      </c>
      <c r="AK36" s="50">
        <f t="shared" si="10"/>
        <v>17.283072546230439</v>
      </c>
      <c r="AL36" s="48">
        <v>911</v>
      </c>
      <c r="AM36" s="50">
        <f t="shared" si="11"/>
        <v>12.958748221906117</v>
      </c>
      <c r="AN36" s="48">
        <v>9519</v>
      </c>
      <c r="AO36" s="48">
        <v>36797</v>
      </c>
      <c r="AP36" s="50">
        <f t="shared" si="12"/>
        <v>5.2342816500711233</v>
      </c>
      <c r="AQ36" s="50">
        <f t="shared" si="13"/>
        <v>1.7842699898171943</v>
      </c>
      <c r="AR36" s="48">
        <v>652</v>
      </c>
      <c r="AS36" s="48"/>
      <c r="AT36" s="48"/>
      <c r="AU36" s="48">
        <f t="shared" si="3"/>
        <v>652</v>
      </c>
      <c r="AV36" s="48" t="s">
        <v>62</v>
      </c>
      <c r="AW36" s="48" t="s">
        <v>195</v>
      </c>
      <c r="AX36" s="48">
        <v>7000</v>
      </c>
      <c r="AY36" s="48">
        <v>18500</v>
      </c>
      <c r="AZ36" s="50">
        <f t="shared" si="14"/>
        <v>2.6315789473684212</v>
      </c>
      <c r="BA36" s="48">
        <v>2</v>
      </c>
      <c r="BB36" s="50">
        <f t="shared" si="15"/>
        <v>0.56899004267425313</v>
      </c>
      <c r="BC36" s="48">
        <v>30</v>
      </c>
      <c r="BD36" s="52"/>
    </row>
    <row r="37" spans="1:56" x14ac:dyDescent="0.25">
      <c r="A37" s="47" t="s">
        <v>196</v>
      </c>
      <c r="B37" s="48">
        <v>1860</v>
      </c>
      <c r="C37" s="48" t="s">
        <v>85</v>
      </c>
      <c r="D37" s="48">
        <v>44480</v>
      </c>
      <c r="E37" s="48" t="s">
        <v>196</v>
      </c>
      <c r="F37" s="48">
        <v>44052</v>
      </c>
      <c r="G37" s="48">
        <v>244400644</v>
      </c>
      <c r="H37" s="48" t="s">
        <v>96</v>
      </c>
      <c r="I37" s="48">
        <v>1</v>
      </c>
      <c r="J37" s="48" t="s">
        <v>59</v>
      </c>
      <c r="K37" s="48" t="s">
        <v>197</v>
      </c>
      <c r="L37" s="48">
        <v>8130</v>
      </c>
      <c r="M37" s="48">
        <v>21</v>
      </c>
      <c r="N37" s="48">
        <v>26</v>
      </c>
      <c r="O37" s="48">
        <v>3</v>
      </c>
      <c r="P37" s="48" t="s">
        <v>62</v>
      </c>
      <c r="Q37" s="48" t="s">
        <v>198</v>
      </c>
      <c r="R37" s="48">
        <v>450</v>
      </c>
      <c r="S37" s="49">
        <f t="shared" si="4"/>
        <v>5.5350553505535055E-2</v>
      </c>
      <c r="T37" s="48">
        <v>16786</v>
      </c>
      <c r="U37" s="48">
        <v>1482</v>
      </c>
      <c r="V37" s="48">
        <v>1381</v>
      </c>
      <c r="W37" s="48">
        <v>12</v>
      </c>
      <c r="X37" s="48">
        <v>1705</v>
      </c>
      <c r="Y37" s="48">
        <v>41</v>
      </c>
      <c r="Z37" s="48">
        <v>3</v>
      </c>
      <c r="AA37" s="48">
        <v>0</v>
      </c>
      <c r="AB37" s="48">
        <v>55</v>
      </c>
      <c r="AC37" s="48">
        <f t="shared" si="2"/>
        <v>19875</v>
      </c>
      <c r="AD37" s="50">
        <f t="shared" si="5"/>
        <v>2.444649446494465</v>
      </c>
      <c r="AE37" s="51">
        <f t="shared" si="6"/>
        <v>44.166666666666664</v>
      </c>
      <c r="AF37" s="48">
        <f>U37+W37+Y37+AA37</f>
        <v>1535</v>
      </c>
      <c r="AG37" s="51">
        <f t="shared" si="7"/>
        <v>18.88068880688807</v>
      </c>
      <c r="AH37" s="51">
        <f t="shared" si="8"/>
        <v>12.947882736156352</v>
      </c>
      <c r="AI37" s="50">
        <f t="shared" si="9"/>
        <v>6.4739413680781759</v>
      </c>
      <c r="AJ37" s="48">
        <v>901</v>
      </c>
      <c r="AK37" s="50">
        <f t="shared" si="10"/>
        <v>11.082410824108241</v>
      </c>
      <c r="AL37" s="48">
        <v>733</v>
      </c>
      <c r="AM37" s="50">
        <f t="shared" si="11"/>
        <v>9.0159901599015981</v>
      </c>
      <c r="AN37" s="48"/>
      <c r="AO37" s="48">
        <v>29335</v>
      </c>
      <c r="AP37" s="50">
        <f t="shared" si="12"/>
        <v>3.608241082410824</v>
      </c>
      <c r="AQ37" s="50">
        <f t="shared" si="13"/>
        <v>1.4759748427672956</v>
      </c>
      <c r="AR37" s="48"/>
      <c r="AS37" s="48"/>
      <c r="AT37" s="48"/>
      <c r="AU37" s="48">
        <f t="shared" si="3"/>
        <v>0</v>
      </c>
      <c r="AV37" s="48" t="s">
        <v>62</v>
      </c>
      <c r="AW37" s="48" t="s">
        <v>153</v>
      </c>
      <c r="AX37" s="48">
        <v>2100</v>
      </c>
      <c r="AY37" s="48">
        <v>11350</v>
      </c>
      <c r="AZ37" s="50">
        <f t="shared" si="14"/>
        <v>1.3960639606396064</v>
      </c>
      <c r="BA37" s="48">
        <v>2.4300000000000002</v>
      </c>
      <c r="BB37" s="50">
        <f t="shared" si="15"/>
        <v>0.59778597785977861</v>
      </c>
      <c r="BC37" s="48">
        <v>0</v>
      </c>
      <c r="BD37" s="52"/>
    </row>
    <row r="38" spans="1:56" x14ac:dyDescent="0.25">
      <c r="A38" s="47" t="s">
        <v>199</v>
      </c>
      <c r="B38" s="48">
        <v>4730</v>
      </c>
      <c r="C38" s="48" t="s">
        <v>200</v>
      </c>
      <c r="D38" s="48">
        <v>44530</v>
      </c>
      <c r="E38" s="48" t="s">
        <v>199</v>
      </c>
      <c r="F38" s="48">
        <v>44053</v>
      </c>
      <c r="G38" s="48">
        <v>200000438</v>
      </c>
      <c r="H38" s="48" t="s">
        <v>187</v>
      </c>
      <c r="I38" s="48">
        <v>1</v>
      </c>
      <c r="J38" s="48" t="s">
        <v>59</v>
      </c>
      <c r="K38" s="48" t="s">
        <v>201</v>
      </c>
      <c r="L38" s="48">
        <v>2279</v>
      </c>
      <c r="M38" s="48">
        <v>8</v>
      </c>
      <c r="N38" s="48">
        <v>20</v>
      </c>
      <c r="O38" s="48">
        <v>1</v>
      </c>
      <c r="P38" s="48" t="s">
        <v>60</v>
      </c>
      <c r="Q38" s="48" t="s">
        <v>189</v>
      </c>
      <c r="R38" s="48">
        <v>177</v>
      </c>
      <c r="S38" s="49">
        <f t="shared" si="4"/>
        <v>7.7665642825800796E-2</v>
      </c>
      <c r="T38" s="48">
        <v>4785</v>
      </c>
      <c r="U38" s="48">
        <v>364</v>
      </c>
      <c r="V38" s="48">
        <v>233</v>
      </c>
      <c r="W38" s="48">
        <v>9</v>
      </c>
      <c r="X38" s="48">
        <v>91</v>
      </c>
      <c r="Y38" s="48">
        <v>0</v>
      </c>
      <c r="Z38" s="48">
        <v>0</v>
      </c>
      <c r="AA38" s="48">
        <v>0</v>
      </c>
      <c r="AB38" s="48">
        <v>9</v>
      </c>
      <c r="AC38" s="48">
        <f t="shared" si="2"/>
        <v>5109</v>
      </c>
      <c r="AD38" s="50">
        <f t="shared" si="5"/>
        <v>2.2417727073277756</v>
      </c>
      <c r="AE38" s="51">
        <f t="shared" si="6"/>
        <v>28.864406779661017</v>
      </c>
      <c r="AF38" s="48">
        <f>U38+W38+Y38+AA38</f>
        <v>373</v>
      </c>
      <c r="AG38" s="51">
        <f t="shared" si="7"/>
        <v>16.366827555945591</v>
      </c>
      <c r="AH38" s="51">
        <f t="shared" si="8"/>
        <v>13.697050938337801</v>
      </c>
      <c r="AI38" s="50">
        <f t="shared" si="9"/>
        <v>6.8485254691689006</v>
      </c>
      <c r="AJ38" s="48"/>
      <c r="AK38" s="50">
        <f t="shared" si="10"/>
        <v>0</v>
      </c>
      <c r="AL38" s="48">
        <v>171</v>
      </c>
      <c r="AM38" s="50">
        <f t="shared" si="11"/>
        <v>7.50329091706889</v>
      </c>
      <c r="AN38" s="48">
        <v>689</v>
      </c>
      <c r="AO38" s="48">
        <v>2501</v>
      </c>
      <c r="AP38" s="50">
        <f t="shared" si="12"/>
        <v>1.09741114523914</v>
      </c>
      <c r="AQ38" s="50">
        <f t="shared" si="13"/>
        <v>0.48952828342141319</v>
      </c>
      <c r="AR38" s="48">
        <v>126</v>
      </c>
      <c r="AS38" s="48">
        <v>0</v>
      </c>
      <c r="AT38" s="48">
        <v>1</v>
      </c>
      <c r="AU38" s="48">
        <f t="shared" si="3"/>
        <v>127</v>
      </c>
      <c r="AV38" s="48" t="s">
        <v>60</v>
      </c>
      <c r="AW38" s="48"/>
      <c r="AX38" s="58">
        <v>181</v>
      </c>
      <c r="AY38" s="58">
        <v>7080</v>
      </c>
      <c r="AZ38" s="50">
        <f t="shared" si="14"/>
        <v>3.1066257130320314</v>
      </c>
      <c r="BA38" s="58">
        <v>0.7</v>
      </c>
      <c r="BB38" s="50">
        <f t="shared" si="15"/>
        <v>0.61430451952610787</v>
      </c>
      <c r="BC38" s="48">
        <v>11</v>
      </c>
      <c r="BD38" s="52" t="s">
        <v>60</v>
      </c>
    </row>
    <row r="39" spans="1:56" x14ac:dyDescent="0.25">
      <c r="A39" s="47" t="s">
        <v>202</v>
      </c>
      <c r="B39" s="48">
        <v>13926</v>
      </c>
      <c r="C39" s="48" t="s">
        <v>203</v>
      </c>
      <c r="D39" s="48">
        <v>44130</v>
      </c>
      <c r="E39" s="48" t="s">
        <v>202</v>
      </c>
      <c r="F39" s="48">
        <v>44056</v>
      </c>
      <c r="G39" s="48">
        <v>244400503</v>
      </c>
      <c r="H39" s="48" t="s">
        <v>140</v>
      </c>
      <c r="I39" s="48">
        <v>1</v>
      </c>
      <c r="J39" s="48" t="s">
        <v>59</v>
      </c>
      <c r="K39" s="48" t="s">
        <v>204</v>
      </c>
      <c r="L39" s="48">
        <v>3708</v>
      </c>
      <c r="M39" s="48">
        <v>14</v>
      </c>
      <c r="N39" s="48">
        <v>15</v>
      </c>
      <c r="O39" s="48">
        <v>0</v>
      </c>
      <c r="P39" s="48" t="s">
        <v>62</v>
      </c>
      <c r="Q39" s="48" t="s">
        <v>205</v>
      </c>
      <c r="R39" s="48"/>
      <c r="S39" s="49">
        <f t="shared" si="4"/>
        <v>0</v>
      </c>
      <c r="T39" s="48">
        <v>11216</v>
      </c>
      <c r="U39" s="48">
        <v>1230</v>
      </c>
      <c r="V39" s="48">
        <v>390</v>
      </c>
      <c r="W39" s="48">
        <v>0</v>
      </c>
      <c r="X39" s="48">
        <v>2089</v>
      </c>
      <c r="Y39" s="48">
        <v>136</v>
      </c>
      <c r="Z39" s="48">
        <v>0</v>
      </c>
      <c r="AA39" s="48">
        <v>0</v>
      </c>
      <c r="AB39" s="48">
        <v>30</v>
      </c>
      <c r="AC39" s="48">
        <f t="shared" si="2"/>
        <v>13695</v>
      </c>
      <c r="AD39" s="50">
        <f t="shared" si="5"/>
        <v>3.6933656957928802</v>
      </c>
      <c r="AE39" s="51" t="e">
        <f t="shared" si="6"/>
        <v>#DIV/0!</v>
      </c>
      <c r="AF39" s="48">
        <f>U39+W39+Y39+AA39</f>
        <v>1366</v>
      </c>
      <c r="AG39" s="51">
        <f t="shared" si="7"/>
        <v>36.839266450916938</v>
      </c>
      <c r="AH39" s="51">
        <f t="shared" si="8"/>
        <v>10.025622254758419</v>
      </c>
      <c r="AI39" s="50">
        <f t="shared" si="9"/>
        <v>5.0128111273792095</v>
      </c>
      <c r="AJ39" s="48">
        <v>1031</v>
      </c>
      <c r="AK39" s="50">
        <f t="shared" si="10"/>
        <v>27.804746494066883</v>
      </c>
      <c r="AL39" s="48">
        <v>743</v>
      </c>
      <c r="AM39" s="50">
        <f t="shared" si="11"/>
        <v>20.037756202804747</v>
      </c>
      <c r="AN39" s="48"/>
      <c r="AO39" s="48">
        <v>32537</v>
      </c>
      <c r="AP39" s="50">
        <f t="shared" si="12"/>
        <v>8.7748112189859757</v>
      </c>
      <c r="AQ39" s="50">
        <f t="shared" si="13"/>
        <v>2.3758305951077037</v>
      </c>
      <c r="AR39" s="48">
        <v>1834</v>
      </c>
      <c r="AS39" s="48"/>
      <c r="AT39" s="48">
        <v>155</v>
      </c>
      <c r="AU39" s="48">
        <f t="shared" si="3"/>
        <v>1989</v>
      </c>
      <c r="AV39" s="48" t="s">
        <v>62</v>
      </c>
      <c r="AW39" s="48" t="s">
        <v>153</v>
      </c>
      <c r="AX39" s="48">
        <v>500</v>
      </c>
      <c r="AY39" s="48">
        <v>11651</v>
      </c>
      <c r="AZ39" s="50">
        <f t="shared" si="14"/>
        <v>3.1421251348435812</v>
      </c>
      <c r="BA39" s="48">
        <v>1</v>
      </c>
      <c r="BB39" s="50">
        <f t="shared" si="15"/>
        <v>0.53937432578209277</v>
      </c>
      <c r="BC39" s="48">
        <v>15</v>
      </c>
      <c r="BD39" s="52"/>
    </row>
    <row r="40" spans="1:56" x14ac:dyDescent="0.25">
      <c r="A40" s="47" t="s">
        <v>206</v>
      </c>
      <c r="B40" s="48">
        <v>14054</v>
      </c>
      <c r="C40" s="48" t="s">
        <v>207</v>
      </c>
      <c r="D40" s="48">
        <v>44460</v>
      </c>
      <c r="E40" s="48" t="s">
        <v>206</v>
      </c>
      <c r="F40" s="48">
        <v>44057</v>
      </c>
      <c r="G40" s="48">
        <v>243500741</v>
      </c>
      <c r="H40" s="48" t="s">
        <v>81</v>
      </c>
      <c r="I40" s="48">
        <v>1</v>
      </c>
      <c r="J40" s="48" t="s">
        <v>59</v>
      </c>
      <c r="K40" s="48" t="s">
        <v>208</v>
      </c>
      <c r="L40" s="48">
        <v>2458</v>
      </c>
      <c r="M40" s="48">
        <v>17.5</v>
      </c>
      <c r="N40" s="48">
        <v>55</v>
      </c>
      <c r="O40" s="48">
        <v>6</v>
      </c>
      <c r="P40" s="48" t="s">
        <v>62</v>
      </c>
      <c r="Q40" s="48" t="s">
        <v>209</v>
      </c>
      <c r="R40" s="48">
        <v>358</v>
      </c>
      <c r="S40" s="49">
        <f t="shared" si="4"/>
        <v>0.14564686737184704</v>
      </c>
      <c r="T40" s="48">
        <v>4815</v>
      </c>
      <c r="U40" s="48">
        <v>571</v>
      </c>
      <c r="V40" s="48">
        <v>15</v>
      </c>
      <c r="W40" s="48">
        <v>2</v>
      </c>
      <c r="X40" s="48">
        <v>746</v>
      </c>
      <c r="Y40" s="48">
        <v>17</v>
      </c>
      <c r="Z40" s="48">
        <v>0</v>
      </c>
      <c r="AA40" s="48">
        <v>0</v>
      </c>
      <c r="AB40" s="48">
        <v>17</v>
      </c>
      <c r="AC40" s="48">
        <f t="shared" si="2"/>
        <v>5576</v>
      </c>
      <c r="AD40" s="50">
        <f t="shared" si="5"/>
        <v>2.2685109845402764</v>
      </c>
      <c r="AE40" s="51">
        <f t="shared" si="6"/>
        <v>15.575418994413408</v>
      </c>
      <c r="AF40" s="48">
        <f>U40+W40+Y40+AA40</f>
        <v>590</v>
      </c>
      <c r="AG40" s="51">
        <f t="shared" si="7"/>
        <v>24.003254678600488</v>
      </c>
      <c r="AH40" s="51">
        <f t="shared" si="8"/>
        <v>9.450847457627118</v>
      </c>
      <c r="AI40" s="50">
        <f t="shared" si="9"/>
        <v>4.725423728813559</v>
      </c>
      <c r="AJ40" s="48">
        <v>395</v>
      </c>
      <c r="AK40" s="50">
        <f t="shared" si="10"/>
        <v>16.069975589910495</v>
      </c>
      <c r="AL40" s="48">
        <v>278</v>
      </c>
      <c r="AM40" s="50">
        <f t="shared" si="11"/>
        <v>11.310008136696501</v>
      </c>
      <c r="AN40" s="48">
        <v>2144</v>
      </c>
      <c r="AO40" s="48">
        <v>8336</v>
      </c>
      <c r="AP40" s="50">
        <f t="shared" si="12"/>
        <v>3.3913751017087064</v>
      </c>
      <c r="AQ40" s="50">
        <f t="shared" si="13"/>
        <v>1.4949784791965566</v>
      </c>
      <c r="AR40" s="48">
        <v>1531</v>
      </c>
      <c r="AS40" s="48"/>
      <c r="AT40" s="48">
        <v>137</v>
      </c>
      <c r="AU40" s="48">
        <f t="shared" si="3"/>
        <v>1668</v>
      </c>
      <c r="AV40" s="48" t="s">
        <v>60</v>
      </c>
      <c r="AW40" s="48"/>
      <c r="AX40" s="48">
        <v>881</v>
      </c>
      <c r="AY40" s="48">
        <v>6623</v>
      </c>
      <c r="AZ40" s="50">
        <f t="shared" si="14"/>
        <v>2.6944670463791702</v>
      </c>
      <c r="BA40" s="48">
        <v>1.52</v>
      </c>
      <c r="BB40" s="50">
        <f t="shared" si="15"/>
        <v>1.2367778681855166</v>
      </c>
      <c r="BC40" s="48">
        <v>17</v>
      </c>
      <c r="BD40" s="52"/>
    </row>
    <row r="41" spans="1:56" x14ac:dyDescent="0.25">
      <c r="A41" s="47" t="s">
        <v>210</v>
      </c>
      <c r="B41" s="48">
        <v>13968</v>
      </c>
      <c r="C41" s="48" t="s">
        <v>146</v>
      </c>
      <c r="D41" s="48">
        <v>44320</v>
      </c>
      <c r="E41" s="48" t="s">
        <v>210</v>
      </c>
      <c r="F41" s="48">
        <v>44061</v>
      </c>
      <c r="G41" s="48">
        <v>244400586</v>
      </c>
      <c r="H41" s="48" t="s">
        <v>179</v>
      </c>
      <c r="I41" s="48">
        <v>1</v>
      </c>
      <c r="J41" s="48" t="s">
        <v>59</v>
      </c>
      <c r="K41" s="48" t="s">
        <v>211</v>
      </c>
      <c r="L41" s="48">
        <v>3275</v>
      </c>
      <c r="M41" s="48">
        <v>7</v>
      </c>
      <c r="N41" s="48">
        <v>20</v>
      </c>
      <c r="O41" s="48">
        <v>1</v>
      </c>
      <c r="P41" s="48" t="s">
        <v>62</v>
      </c>
      <c r="Q41" s="48" t="s">
        <v>212</v>
      </c>
      <c r="R41" s="48">
        <v>150</v>
      </c>
      <c r="S41" s="49">
        <f t="shared" si="4"/>
        <v>4.5801526717557252E-2</v>
      </c>
      <c r="T41" s="48">
        <v>5958</v>
      </c>
      <c r="U41" s="48">
        <v>327</v>
      </c>
      <c r="V41" s="48">
        <v>44</v>
      </c>
      <c r="W41" s="48">
        <v>0</v>
      </c>
      <c r="X41" s="48">
        <v>3</v>
      </c>
      <c r="Y41" s="48">
        <v>0</v>
      </c>
      <c r="Z41" s="48">
        <v>0</v>
      </c>
      <c r="AA41" s="48">
        <v>0</v>
      </c>
      <c r="AB41" s="48">
        <v>699</v>
      </c>
      <c r="AC41" s="48">
        <f t="shared" si="2"/>
        <v>6005</v>
      </c>
      <c r="AD41" s="50">
        <f t="shared" si="5"/>
        <v>1.833587786259542</v>
      </c>
      <c r="AE41" s="51">
        <f t="shared" si="6"/>
        <v>40.033333333333331</v>
      </c>
      <c r="AF41" s="48">
        <f>U41+W41+Y41+AA41</f>
        <v>327</v>
      </c>
      <c r="AG41" s="51">
        <f t="shared" si="7"/>
        <v>9.9847328244274802</v>
      </c>
      <c r="AH41" s="51">
        <f t="shared" si="8"/>
        <v>18.363914373088686</v>
      </c>
      <c r="AI41" s="50">
        <f t="shared" si="9"/>
        <v>9.1819571865443432</v>
      </c>
      <c r="AJ41" s="48"/>
      <c r="AK41" s="50">
        <f t="shared" si="10"/>
        <v>0</v>
      </c>
      <c r="AL41" s="48">
        <v>264</v>
      </c>
      <c r="AM41" s="50">
        <f t="shared" si="11"/>
        <v>8.0610687022900755</v>
      </c>
      <c r="AN41" s="48">
        <v>2127</v>
      </c>
      <c r="AO41" s="48">
        <v>5907</v>
      </c>
      <c r="AP41" s="50">
        <f t="shared" si="12"/>
        <v>1.8036641221374046</v>
      </c>
      <c r="AQ41" s="50">
        <f t="shared" si="13"/>
        <v>0.98368026644462947</v>
      </c>
      <c r="AR41" s="48">
        <v>282</v>
      </c>
      <c r="AS41" s="48"/>
      <c r="AT41" s="48"/>
      <c r="AU41" s="48">
        <f t="shared" si="3"/>
        <v>282</v>
      </c>
      <c r="AV41" s="48" t="s">
        <v>60</v>
      </c>
      <c r="AW41" s="48"/>
      <c r="AX41" s="48">
        <v>0</v>
      </c>
      <c r="AY41" s="48">
        <v>4508</v>
      </c>
      <c r="AZ41" s="50">
        <f t="shared" si="14"/>
        <v>1.3764885496183206</v>
      </c>
      <c r="BA41" s="48">
        <v>0</v>
      </c>
      <c r="BB41" s="50">
        <f t="shared" si="15"/>
        <v>0</v>
      </c>
      <c r="BC41" s="48">
        <v>25</v>
      </c>
      <c r="BD41" s="52" t="s">
        <v>62</v>
      </c>
    </row>
    <row r="42" spans="1:56" x14ac:dyDescent="0.25">
      <c r="A42" s="47" t="s">
        <v>213</v>
      </c>
      <c r="B42" s="48">
        <v>13543</v>
      </c>
      <c r="C42" s="48" t="s">
        <v>214</v>
      </c>
      <c r="D42" s="48">
        <v>44140</v>
      </c>
      <c r="E42" s="48" t="s">
        <v>213</v>
      </c>
      <c r="F42" s="48">
        <v>44223</v>
      </c>
      <c r="G42" s="48">
        <v>244400438</v>
      </c>
      <c r="H42" s="48" t="s">
        <v>215</v>
      </c>
      <c r="I42" s="48">
        <v>1</v>
      </c>
      <c r="J42" s="48" t="s">
        <v>59</v>
      </c>
      <c r="K42" s="48" t="s">
        <v>216</v>
      </c>
      <c r="L42" s="48">
        <v>3695</v>
      </c>
      <c r="M42" s="48">
        <v>7.8</v>
      </c>
      <c r="N42" s="48">
        <v>13</v>
      </c>
      <c r="O42" s="48">
        <v>0</v>
      </c>
      <c r="P42" s="48" t="s">
        <v>60</v>
      </c>
      <c r="Q42" s="48" t="s">
        <v>217</v>
      </c>
      <c r="R42" s="48">
        <v>120</v>
      </c>
      <c r="S42" s="49">
        <f t="shared" si="4"/>
        <v>3.2476319350473612E-2</v>
      </c>
      <c r="T42" s="48">
        <v>8126</v>
      </c>
      <c r="U42" s="48">
        <v>773</v>
      </c>
      <c r="V42" s="48">
        <v>54</v>
      </c>
      <c r="W42" s="48">
        <v>0</v>
      </c>
      <c r="X42" s="48">
        <v>0</v>
      </c>
      <c r="Y42" s="48">
        <v>0</v>
      </c>
      <c r="Z42" s="48">
        <v>0</v>
      </c>
      <c r="AA42" s="48">
        <v>0</v>
      </c>
      <c r="AB42" s="48">
        <v>19</v>
      </c>
      <c r="AC42" s="48">
        <f t="shared" si="2"/>
        <v>8180</v>
      </c>
      <c r="AD42" s="50">
        <f t="shared" si="5"/>
        <v>2.2138024357239514</v>
      </c>
      <c r="AE42" s="51">
        <f t="shared" si="6"/>
        <v>68.166666666666671</v>
      </c>
      <c r="AF42" s="48">
        <f>U42+W42+Y42+AA42</f>
        <v>773</v>
      </c>
      <c r="AG42" s="51">
        <f t="shared" si="7"/>
        <v>20.920162381596754</v>
      </c>
      <c r="AH42" s="51">
        <f t="shared" si="8"/>
        <v>10.582147477360932</v>
      </c>
      <c r="AI42" s="50">
        <f t="shared" si="9"/>
        <v>5.291073738680466</v>
      </c>
      <c r="AJ42" s="48">
        <v>686</v>
      </c>
      <c r="AK42" s="50">
        <f t="shared" si="10"/>
        <v>18.565629228687417</v>
      </c>
      <c r="AL42" s="48">
        <v>445</v>
      </c>
      <c r="AM42" s="50">
        <f t="shared" si="11"/>
        <v>12.043301759133964</v>
      </c>
      <c r="AN42" s="48">
        <v>2662</v>
      </c>
      <c r="AO42" s="48">
        <v>8946</v>
      </c>
      <c r="AP42" s="50">
        <f t="shared" si="12"/>
        <v>2.421109607577808</v>
      </c>
      <c r="AQ42" s="50">
        <f t="shared" si="13"/>
        <v>1.0936430317848411</v>
      </c>
      <c r="AR42" s="48">
        <v>706</v>
      </c>
      <c r="AS42" s="48"/>
      <c r="AT42" s="48">
        <v>0</v>
      </c>
      <c r="AU42" s="48">
        <f t="shared" si="3"/>
        <v>706</v>
      </c>
      <c r="AV42" s="48" t="s">
        <v>60</v>
      </c>
      <c r="AW42" s="48"/>
      <c r="AX42" s="48">
        <v>0</v>
      </c>
      <c r="AY42" s="48">
        <v>5800</v>
      </c>
      <c r="AZ42" s="50">
        <f t="shared" si="14"/>
        <v>1.5696887686062246</v>
      </c>
      <c r="BA42" s="48">
        <v>1</v>
      </c>
      <c r="BB42" s="50">
        <f t="shared" si="15"/>
        <v>0.54127198917456021</v>
      </c>
      <c r="BC42" s="48">
        <v>16</v>
      </c>
      <c r="BD42" s="52"/>
    </row>
    <row r="43" spans="1:56" x14ac:dyDescent="0.25">
      <c r="A43" s="47" t="s">
        <v>218</v>
      </c>
      <c r="B43" s="48">
        <v>1861</v>
      </c>
      <c r="C43" s="48" t="s">
        <v>219</v>
      </c>
      <c r="D43" s="48">
        <v>44190</v>
      </c>
      <c r="E43" s="48" t="s">
        <v>218</v>
      </c>
      <c r="F43" s="48">
        <v>44063</v>
      </c>
      <c r="G43" s="48">
        <v>200067635</v>
      </c>
      <c r="H43" s="48" t="s">
        <v>65</v>
      </c>
      <c r="I43" s="48">
        <v>1</v>
      </c>
      <c r="J43" s="48" t="s">
        <v>59</v>
      </c>
      <c r="K43" s="48" t="s">
        <v>220</v>
      </c>
      <c r="L43" s="48">
        <v>3779</v>
      </c>
      <c r="M43" s="48">
        <v>10.199999999999999</v>
      </c>
      <c r="N43" s="48">
        <v>16</v>
      </c>
      <c r="O43" s="48">
        <v>3</v>
      </c>
      <c r="P43" s="48" t="s">
        <v>62</v>
      </c>
      <c r="Q43" s="48" t="s">
        <v>221</v>
      </c>
      <c r="R43" s="48">
        <v>300</v>
      </c>
      <c r="S43" s="49">
        <f t="shared" si="4"/>
        <v>7.9386080973802592E-2</v>
      </c>
      <c r="T43" s="48">
        <v>12243</v>
      </c>
      <c r="U43" s="48">
        <v>1192</v>
      </c>
      <c r="V43" s="48">
        <v>116</v>
      </c>
      <c r="W43" s="48">
        <v>6</v>
      </c>
      <c r="X43" s="48">
        <v>1227</v>
      </c>
      <c r="Y43" s="48">
        <v>91</v>
      </c>
      <c r="Z43" s="48">
        <v>0</v>
      </c>
      <c r="AA43" s="48">
        <v>0</v>
      </c>
      <c r="AB43" s="48">
        <v>38</v>
      </c>
      <c r="AC43" s="48">
        <f t="shared" si="2"/>
        <v>13586</v>
      </c>
      <c r="AD43" s="50">
        <f t="shared" si="5"/>
        <v>3.5951309870336066</v>
      </c>
      <c r="AE43" s="51">
        <f t="shared" si="6"/>
        <v>45.286666666666669</v>
      </c>
      <c r="AF43" s="48">
        <f>U43+W43+Y43+AA43</f>
        <v>1289</v>
      </c>
      <c r="AG43" s="51">
        <f t="shared" si="7"/>
        <v>34.109552791743845</v>
      </c>
      <c r="AH43" s="51">
        <f t="shared" si="8"/>
        <v>10.539953452288596</v>
      </c>
      <c r="AI43" s="50">
        <f t="shared" si="9"/>
        <v>5.2699767261442982</v>
      </c>
      <c r="AJ43" s="48">
        <v>1050</v>
      </c>
      <c r="AK43" s="50">
        <f t="shared" si="10"/>
        <v>27.785128340830909</v>
      </c>
      <c r="AL43" s="48">
        <v>844</v>
      </c>
      <c r="AM43" s="50">
        <f t="shared" si="11"/>
        <v>22.333950780629795</v>
      </c>
      <c r="AN43" s="48">
        <v>7965</v>
      </c>
      <c r="AO43" s="48">
        <v>29886</v>
      </c>
      <c r="AP43" s="50">
        <f t="shared" si="12"/>
        <v>7.9084413866102148</v>
      </c>
      <c r="AQ43" s="50">
        <f t="shared" si="13"/>
        <v>2.1997644634182247</v>
      </c>
      <c r="AR43" s="48">
        <v>3919</v>
      </c>
      <c r="AS43" s="48"/>
      <c r="AT43" s="48">
        <v>534</v>
      </c>
      <c r="AU43" s="48">
        <f t="shared" si="3"/>
        <v>4453</v>
      </c>
      <c r="AV43" s="48" t="s">
        <v>62</v>
      </c>
      <c r="AW43" s="48" t="s">
        <v>153</v>
      </c>
      <c r="AX43" s="48">
        <v>3600</v>
      </c>
      <c r="AY43" s="48">
        <v>15240</v>
      </c>
      <c r="AZ43" s="50">
        <f t="shared" si="14"/>
        <v>4.0328129134691721</v>
      </c>
      <c r="BA43" s="48">
        <v>1.6</v>
      </c>
      <c r="BB43" s="50">
        <f t="shared" si="15"/>
        <v>0.84678486372056105</v>
      </c>
      <c r="BC43" s="48">
        <v>16</v>
      </c>
      <c r="BD43" s="52"/>
    </row>
    <row r="44" spans="1:56" x14ac:dyDescent="0.25">
      <c r="A44" s="47" t="s">
        <v>222</v>
      </c>
      <c r="B44" s="48">
        <v>13546</v>
      </c>
      <c r="C44" s="48" t="s">
        <v>223</v>
      </c>
      <c r="D44" s="48">
        <v>44190</v>
      </c>
      <c r="E44" s="48" t="s">
        <v>222</v>
      </c>
      <c r="F44" s="48">
        <v>44064</v>
      </c>
      <c r="G44" s="48">
        <v>200067635</v>
      </c>
      <c r="H44" s="48" t="s">
        <v>65</v>
      </c>
      <c r="I44" s="48">
        <v>1</v>
      </c>
      <c r="J44" s="48" t="s">
        <v>59</v>
      </c>
      <c r="K44" s="48" t="s">
        <v>224</v>
      </c>
      <c r="L44" s="48">
        <v>5115</v>
      </c>
      <c r="M44" s="48">
        <v>9</v>
      </c>
      <c r="N44" s="48">
        <v>10</v>
      </c>
      <c r="O44" s="48">
        <v>2</v>
      </c>
      <c r="P44" s="48" t="s">
        <v>62</v>
      </c>
      <c r="Q44" s="48" t="s">
        <v>225</v>
      </c>
      <c r="R44" s="48">
        <v>150</v>
      </c>
      <c r="S44" s="49">
        <f t="shared" si="4"/>
        <v>2.932551319648094E-2</v>
      </c>
      <c r="T44" s="48">
        <v>7473</v>
      </c>
      <c r="U44" s="48">
        <v>766</v>
      </c>
      <c r="V44" s="48">
        <v>169</v>
      </c>
      <c r="W44" s="48">
        <v>14</v>
      </c>
      <c r="X44" s="48">
        <v>0</v>
      </c>
      <c r="Y44" s="48">
        <v>0</v>
      </c>
      <c r="Z44" s="48">
        <v>0</v>
      </c>
      <c r="AA44" s="48">
        <v>0</v>
      </c>
      <c r="AB44" s="48">
        <v>22</v>
      </c>
      <c r="AC44" s="48">
        <f t="shared" si="2"/>
        <v>7642</v>
      </c>
      <c r="AD44" s="50">
        <f t="shared" si="5"/>
        <v>1.494037145650049</v>
      </c>
      <c r="AE44" s="51">
        <f t="shared" si="6"/>
        <v>50.946666666666665</v>
      </c>
      <c r="AF44" s="48">
        <f>U44+W44+Y44+AA44</f>
        <v>780</v>
      </c>
      <c r="AG44" s="51">
        <f t="shared" si="7"/>
        <v>15.249266862170089</v>
      </c>
      <c r="AH44" s="51">
        <f t="shared" si="8"/>
        <v>9.7974358974358982</v>
      </c>
      <c r="AI44" s="50">
        <f t="shared" si="9"/>
        <v>4.8987179487179491</v>
      </c>
      <c r="AJ44" s="48">
        <v>860</v>
      </c>
      <c r="AK44" s="50">
        <f t="shared" si="10"/>
        <v>16.813294232649071</v>
      </c>
      <c r="AL44" s="48">
        <v>619</v>
      </c>
      <c r="AM44" s="50">
        <f t="shared" si="11"/>
        <v>12.101661779081134</v>
      </c>
      <c r="AN44" s="48">
        <v>5057</v>
      </c>
      <c r="AO44" s="48">
        <v>21434</v>
      </c>
      <c r="AP44" s="50">
        <f t="shared" si="12"/>
        <v>4.1904203323558162</v>
      </c>
      <c r="AQ44" s="50">
        <f t="shared" si="13"/>
        <v>2.8047631510075894</v>
      </c>
      <c r="AR44" s="48">
        <v>3500</v>
      </c>
      <c r="AS44" s="48"/>
      <c r="AT44" s="48"/>
      <c r="AU44" s="48">
        <f t="shared" si="3"/>
        <v>3500</v>
      </c>
      <c r="AV44" s="48" t="s">
        <v>60</v>
      </c>
      <c r="AW44" s="48"/>
      <c r="AX44" s="48">
        <v>3100</v>
      </c>
      <c r="AY44" s="48">
        <v>7039</v>
      </c>
      <c r="AZ44" s="50">
        <f t="shared" si="14"/>
        <v>1.3761485826001956</v>
      </c>
      <c r="BA44" s="48">
        <v>0.71</v>
      </c>
      <c r="BB44" s="50">
        <f t="shared" si="15"/>
        <v>0.27761485826001953</v>
      </c>
      <c r="BC44" s="48">
        <v>20</v>
      </c>
      <c r="BD44" s="52"/>
    </row>
    <row r="45" spans="1:56" x14ac:dyDescent="0.25">
      <c r="A45" s="47" t="s">
        <v>226</v>
      </c>
      <c r="B45" s="48">
        <v>13549</v>
      </c>
      <c r="C45" s="48" t="s">
        <v>227</v>
      </c>
      <c r="D45" s="48">
        <v>44119</v>
      </c>
      <c r="E45" s="48" t="s">
        <v>226</v>
      </c>
      <c r="F45" s="48">
        <v>44066</v>
      </c>
      <c r="G45" s="48">
        <v>244400503</v>
      </c>
      <c r="H45" s="48" t="s">
        <v>140</v>
      </c>
      <c r="I45" s="48">
        <v>1</v>
      </c>
      <c r="J45" s="48" t="s">
        <v>59</v>
      </c>
      <c r="K45" s="48" t="s">
        <v>228</v>
      </c>
      <c r="L45" s="48">
        <v>6294</v>
      </c>
      <c r="M45" s="48">
        <v>22</v>
      </c>
      <c r="N45" s="48">
        <v>53</v>
      </c>
      <c r="O45" s="48">
        <v>4</v>
      </c>
      <c r="P45" s="48" t="s">
        <v>62</v>
      </c>
      <c r="Q45" s="48" t="s">
        <v>229</v>
      </c>
      <c r="R45" s="48">
        <v>450</v>
      </c>
      <c r="S45" s="49">
        <f t="shared" si="4"/>
        <v>7.1496663489037174E-2</v>
      </c>
      <c r="T45" s="48">
        <v>23003</v>
      </c>
      <c r="U45" s="48">
        <v>2108</v>
      </c>
      <c r="V45" s="48">
        <v>3140</v>
      </c>
      <c r="W45" s="48">
        <v>325</v>
      </c>
      <c r="X45" s="48">
        <v>2779</v>
      </c>
      <c r="Y45" s="48">
        <v>170</v>
      </c>
      <c r="Z45" s="48">
        <v>0</v>
      </c>
      <c r="AA45" s="48">
        <v>0</v>
      </c>
      <c r="AB45" s="48">
        <v>62</v>
      </c>
      <c r="AC45" s="48">
        <f t="shared" si="2"/>
        <v>28922</v>
      </c>
      <c r="AD45" s="50">
        <f t="shared" si="5"/>
        <v>4.5951700031776292</v>
      </c>
      <c r="AE45" s="51">
        <f t="shared" si="6"/>
        <v>64.271111111111111</v>
      </c>
      <c r="AF45" s="48">
        <f>U45+W45+Y45+AA45</f>
        <v>2603</v>
      </c>
      <c r="AG45" s="51">
        <f t="shared" si="7"/>
        <v>41.356847791547509</v>
      </c>
      <c r="AH45" s="51">
        <f t="shared" si="8"/>
        <v>11.111025739531311</v>
      </c>
      <c r="AI45" s="50">
        <f t="shared" si="9"/>
        <v>5.5555128697656553</v>
      </c>
      <c r="AJ45" s="48">
        <v>2694</v>
      </c>
      <c r="AK45" s="50">
        <f t="shared" si="10"/>
        <v>42.802669208770254</v>
      </c>
      <c r="AL45" s="48">
        <v>1491</v>
      </c>
      <c r="AM45" s="50">
        <f t="shared" si="11"/>
        <v>23.68922783603432</v>
      </c>
      <c r="AN45" s="48">
        <v>7927</v>
      </c>
      <c r="AO45" s="48">
        <v>40519</v>
      </c>
      <c r="AP45" s="50">
        <f t="shared" si="12"/>
        <v>6.4377184620273278</v>
      </c>
      <c r="AQ45" s="50">
        <f t="shared" si="13"/>
        <v>1.4009750363045432</v>
      </c>
      <c r="AR45" s="48">
        <v>2142</v>
      </c>
      <c r="AS45" s="48"/>
      <c r="AT45" s="48">
        <v>157</v>
      </c>
      <c r="AU45" s="48">
        <f t="shared" si="3"/>
        <v>2299</v>
      </c>
      <c r="AV45" s="48" t="s">
        <v>60</v>
      </c>
      <c r="AW45" s="48"/>
      <c r="AX45" s="48">
        <v>3379</v>
      </c>
      <c r="AY45" s="48">
        <v>17901</v>
      </c>
      <c r="AZ45" s="50">
        <f t="shared" si="14"/>
        <v>2.844137273593899</v>
      </c>
      <c r="BA45" s="48">
        <v>3</v>
      </c>
      <c r="BB45" s="50">
        <f t="shared" si="15"/>
        <v>0.95328884652049573</v>
      </c>
      <c r="BC45" s="48">
        <v>23</v>
      </c>
      <c r="BD45" s="52"/>
    </row>
    <row r="46" spans="1:56" x14ac:dyDescent="0.25">
      <c r="A46" s="53" t="s">
        <v>230</v>
      </c>
      <c r="B46" s="48">
        <v>12307</v>
      </c>
      <c r="C46" s="48" t="s">
        <v>231</v>
      </c>
      <c r="D46" s="48">
        <v>44290</v>
      </c>
      <c r="E46" s="48" t="s">
        <v>232</v>
      </c>
      <c r="F46" s="48">
        <v>44067</v>
      </c>
      <c r="G46" s="48">
        <v>243500741</v>
      </c>
      <c r="H46" s="48" t="s">
        <v>81</v>
      </c>
      <c r="I46" s="48">
        <v>1</v>
      </c>
      <c r="J46" s="48" t="s">
        <v>59</v>
      </c>
      <c r="K46" s="48"/>
      <c r="L46" s="54">
        <v>0</v>
      </c>
      <c r="M46" s="48">
        <v>2</v>
      </c>
      <c r="N46" s="48">
        <v>10</v>
      </c>
      <c r="O46" s="48">
        <v>0</v>
      </c>
      <c r="P46" s="48" t="s">
        <v>60</v>
      </c>
      <c r="Q46" s="48" t="s">
        <v>233</v>
      </c>
      <c r="R46" s="48">
        <v>40</v>
      </c>
      <c r="S46" s="49"/>
      <c r="T46" s="48">
        <v>873</v>
      </c>
      <c r="U46" s="48">
        <v>0</v>
      </c>
      <c r="V46" s="48">
        <v>0</v>
      </c>
      <c r="W46" s="48">
        <v>0</v>
      </c>
      <c r="X46" s="48">
        <v>50</v>
      </c>
      <c r="Y46" s="48">
        <v>0</v>
      </c>
      <c r="Z46" s="48">
        <v>0</v>
      </c>
      <c r="AA46" s="48">
        <v>0</v>
      </c>
      <c r="AB46" s="48">
        <v>0</v>
      </c>
      <c r="AC46" s="48">
        <f t="shared" si="2"/>
        <v>923</v>
      </c>
      <c r="AD46" s="50"/>
      <c r="AE46" s="51">
        <f t="shared" si="6"/>
        <v>23.074999999999999</v>
      </c>
      <c r="AF46" s="48">
        <f>U46+W46+Y46+AA46</f>
        <v>0</v>
      </c>
      <c r="AG46" s="51"/>
      <c r="AH46" s="51" t="e">
        <f t="shared" si="8"/>
        <v>#DIV/0!</v>
      </c>
      <c r="AI46" s="50" t="e">
        <f t="shared" si="9"/>
        <v>#DIV/0!</v>
      </c>
      <c r="AJ46" s="48"/>
      <c r="AK46" s="50"/>
      <c r="AL46" s="48">
        <v>28</v>
      </c>
      <c r="AM46" s="50"/>
      <c r="AN46" s="48"/>
      <c r="AO46" s="48">
        <v>663</v>
      </c>
      <c r="AP46" s="50"/>
      <c r="AQ46" s="50">
        <f t="shared" si="13"/>
        <v>0.71830985915492962</v>
      </c>
      <c r="AR46" s="48"/>
      <c r="AS46" s="48"/>
      <c r="AT46" s="48"/>
      <c r="AU46" s="48">
        <f t="shared" si="3"/>
        <v>0</v>
      </c>
      <c r="AV46" s="48" t="s">
        <v>62</v>
      </c>
      <c r="AW46" s="48" t="s">
        <v>234</v>
      </c>
      <c r="AX46" s="48">
        <v>0</v>
      </c>
      <c r="AY46" s="48">
        <v>0</v>
      </c>
      <c r="AZ46" s="50"/>
      <c r="BA46" s="48">
        <v>0.1</v>
      </c>
      <c r="BB46" s="50"/>
      <c r="BC46" s="48">
        <v>0</v>
      </c>
      <c r="BD46" s="52" t="s">
        <v>60</v>
      </c>
    </row>
    <row r="47" spans="1:56" x14ac:dyDescent="0.25">
      <c r="A47" s="53" t="s">
        <v>235</v>
      </c>
      <c r="B47" s="48">
        <v>1862</v>
      </c>
      <c r="C47" s="48" t="s">
        <v>85</v>
      </c>
      <c r="D47" s="48">
        <v>44290</v>
      </c>
      <c r="E47" s="48" t="s">
        <v>232</v>
      </c>
      <c r="F47" s="48">
        <v>44067</v>
      </c>
      <c r="G47" s="48">
        <v>243500741</v>
      </c>
      <c r="H47" s="48" t="s">
        <v>81</v>
      </c>
      <c r="I47" s="48">
        <v>1</v>
      </c>
      <c r="J47" s="48" t="s">
        <v>59</v>
      </c>
      <c r="K47" s="48"/>
      <c r="L47" s="54">
        <v>5288</v>
      </c>
      <c r="M47" s="48">
        <v>21</v>
      </c>
      <c r="N47" s="48">
        <v>50</v>
      </c>
      <c r="O47" s="48">
        <v>3</v>
      </c>
      <c r="P47" s="48" t="s">
        <v>62</v>
      </c>
      <c r="Q47" s="48" t="s">
        <v>233</v>
      </c>
      <c r="R47" s="48">
        <v>422</v>
      </c>
      <c r="S47" s="55">
        <f>(R47+R46)/L47</f>
        <v>8.736762481089258E-2</v>
      </c>
      <c r="T47" s="48">
        <v>13738</v>
      </c>
      <c r="U47" s="48">
        <v>1023</v>
      </c>
      <c r="V47" s="48">
        <v>44</v>
      </c>
      <c r="W47" s="48">
        <v>8</v>
      </c>
      <c r="X47" s="48">
        <v>2146</v>
      </c>
      <c r="Y47" s="48">
        <v>153</v>
      </c>
      <c r="Z47" s="48">
        <v>0</v>
      </c>
      <c r="AA47" s="48">
        <v>0</v>
      </c>
      <c r="AB47" s="48">
        <v>32</v>
      </c>
      <c r="AC47" s="48">
        <f t="shared" si="2"/>
        <v>15928</v>
      </c>
      <c r="AD47" s="56">
        <f>(AC47+AC46)/L47</f>
        <v>3.1866490166414523</v>
      </c>
      <c r="AE47" s="51">
        <f t="shared" si="6"/>
        <v>37.744075829383888</v>
      </c>
      <c r="AF47" s="48">
        <f>U47+W47+Y47+AA47</f>
        <v>1184</v>
      </c>
      <c r="AG47" s="51">
        <f>(AF47+AF46)*100/L47</f>
        <v>22.390317700453856</v>
      </c>
      <c r="AH47" s="51">
        <f t="shared" si="8"/>
        <v>13.452702702702704</v>
      </c>
      <c r="AI47" s="50">
        <f t="shared" si="9"/>
        <v>6.7263513513513518</v>
      </c>
      <c r="AJ47" s="48">
        <v>1192</v>
      </c>
      <c r="AK47" s="50">
        <f t="shared" si="10"/>
        <v>22.54160363086233</v>
      </c>
      <c r="AL47" s="48">
        <v>1192</v>
      </c>
      <c r="AM47" s="56">
        <f>(AL47+AL46)*100/L47</f>
        <v>23.071104387291982</v>
      </c>
      <c r="AN47" s="48"/>
      <c r="AO47" s="48">
        <v>52754</v>
      </c>
      <c r="AP47" s="56">
        <f>(AO47+AO46)/L47</f>
        <v>10.101550680786687</v>
      </c>
      <c r="AQ47" s="50">
        <f t="shared" si="13"/>
        <v>3.3120291310899046</v>
      </c>
      <c r="AR47" s="48">
        <v>1787</v>
      </c>
      <c r="AS47" s="48"/>
      <c r="AT47" s="48">
        <v>534</v>
      </c>
      <c r="AU47" s="48">
        <f t="shared" si="3"/>
        <v>2321</v>
      </c>
      <c r="AV47" s="48" t="s">
        <v>62</v>
      </c>
      <c r="AW47" s="48" t="s">
        <v>234</v>
      </c>
      <c r="AX47" s="48">
        <v>4835</v>
      </c>
      <c r="AY47" s="48">
        <v>20238</v>
      </c>
      <c r="AZ47" s="56">
        <f>(AY47+AY46)/L47</f>
        <v>3.8271558245083206</v>
      </c>
      <c r="BA47" s="48">
        <v>2.14</v>
      </c>
      <c r="BB47" s="56">
        <f>(BA47+BA46)/(L47/2000)</f>
        <v>0.84720121028744333</v>
      </c>
      <c r="BC47" s="48">
        <v>0</v>
      </c>
      <c r="BD47" s="52"/>
    </row>
    <row r="48" spans="1:56" x14ac:dyDescent="0.25">
      <c r="A48" s="47" t="s">
        <v>236</v>
      </c>
      <c r="B48" s="48">
        <v>4731</v>
      </c>
      <c r="C48" s="48" t="s">
        <v>237</v>
      </c>
      <c r="D48" s="48">
        <v>44530</v>
      </c>
      <c r="E48" s="48" t="s">
        <v>236</v>
      </c>
      <c r="F48" s="48">
        <v>44068</v>
      </c>
      <c r="G48" s="48">
        <v>200000438</v>
      </c>
      <c r="H48" s="48" t="s">
        <v>187</v>
      </c>
      <c r="I48" s="48">
        <v>1</v>
      </c>
      <c r="J48" s="48" t="s">
        <v>59</v>
      </c>
      <c r="K48" s="48" t="s">
        <v>238</v>
      </c>
      <c r="L48" s="48">
        <v>3411</v>
      </c>
      <c r="M48" s="48">
        <v>11.5</v>
      </c>
      <c r="N48" s="48">
        <v>30</v>
      </c>
      <c r="O48" s="48">
        <v>2</v>
      </c>
      <c r="P48" s="48" t="s">
        <v>60</v>
      </c>
      <c r="Q48" s="48" t="s">
        <v>189</v>
      </c>
      <c r="R48" s="48">
        <v>206</v>
      </c>
      <c r="S48" s="49">
        <f t="shared" si="4"/>
        <v>6.0392846672530053E-2</v>
      </c>
      <c r="T48" s="48">
        <v>6517</v>
      </c>
      <c r="U48" s="48">
        <v>539</v>
      </c>
      <c r="V48" s="48">
        <v>97</v>
      </c>
      <c r="W48" s="48">
        <v>0</v>
      </c>
      <c r="X48" s="48">
        <v>160</v>
      </c>
      <c r="Y48" s="48">
        <v>0</v>
      </c>
      <c r="Z48" s="48">
        <v>0</v>
      </c>
      <c r="AA48" s="48">
        <v>0</v>
      </c>
      <c r="AB48" s="48">
        <v>13</v>
      </c>
      <c r="AC48" s="48">
        <f t="shared" si="2"/>
        <v>6774</v>
      </c>
      <c r="AD48" s="50">
        <f t="shared" si="5"/>
        <v>1.9859278803869833</v>
      </c>
      <c r="AE48" s="51">
        <f t="shared" si="6"/>
        <v>32.883495145631066</v>
      </c>
      <c r="AF48" s="48">
        <f>U48+W48+Y48+AA48</f>
        <v>539</v>
      </c>
      <c r="AG48" s="51">
        <f t="shared" si="7"/>
        <v>15.801817648783349</v>
      </c>
      <c r="AH48" s="51">
        <f t="shared" si="8"/>
        <v>12.567717996289424</v>
      </c>
      <c r="AI48" s="50">
        <f t="shared" si="9"/>
        <v>6.2838589981447122</v>
      </c>
      <c r="AJ48" s="48"/>
      <c r="AK48" s="50">
        <f t="shared" si="10"/>
        <v>0</v>
      </c>
      <c r="AL48" s="48">
        <v>295</v>
      </c>
      <c r="AM48" s="50">
        <f t="shared" si="11"/>
        <v>8.6484901788331872</v>
      </c>
      <c r="AN48" s="48">
        <v>1526</v>
      </c>
      <c r="AO48" s="48">
        <v>8153</v>
      </c>
      <c r="AP48" s="50">
        <f t="shared" si="12"/>
        <v>2.3902081501026093</v>
      </c>
      <c r="AQ48" s="50">
        <f t="shared" si="13"/>
        <v>1.2035724830233245</v>
      </c>
      <c r="AR48" s="48">
        <v>827</v>
      </c>
      <c r="AS48" s="48">
        <v>10</v>
      </c>
      <c r="AT48" s="48">
        <v>9</v>
      </c>
      <c r="AU48" s="48">
        <f t="shared" si="3"/>
        <v>846</v>
      </c>
      <c r="AV48" s="48" t="s">
        <v>60</v>
      </c>
      <c r="AW48" s="48"/>
      <c r="AX48" s="58">
        <v>589</v>
      </c>
      <c r="AY48" s="58">
        <v>12231</v>
      </c>
      <c r="AZ48" s="50">
        <f t="shared" si="14"/>
        <v>3.5857519788918206</v>
      </c>
      <c r="BA48" s="58">
        <v>0.7</v>
      </c>
      <c r="BB48" s="50">
        <f t="shared" si="15"/>
        <v>0.4104368220463207</v>
      </c>
      <c r="BC48" s="48">
        <v>18</v>
      </c>
      <c r="BD48" s="52" t="s">
        <v>60</v>
      </c>
    </row>
    <row r="49" spans="1:56" hidden="1" x14ac:dyDescent="0.25">
      <c r="A49" s="1" t="s">
        <v>239</v>
      </c>
      <c r="B49" s="2">
        <v>1863</v>
      </c>
      <c r="C49" s="2" t="s">
        <v>85</v>
      </c>
      <c r="D49" s="2">
        <v>44350</v>
      </c>
      <c r="E49" s="2" t="s">
        <v>239</v>
      </c>
      <c r="F49" s="2">
        <v>44069</v>
      </c>
      <c r="G49" s="2">
        <v>244400610</v>
      </c>
      <c r="H49" s="2" t="s">
        <v>76</v>
      </c>
      <c r="I49" s="2">
        <v>1</v>
      </c>
      <c r="J49" s="2" t="s">
        <v>115</v>
      </c>
      <c r="K49" s="2" t="s">
        <v>240</v>
      </c>
      <c r="L49" s="2">
        <v>16681</v>
      </c>
      <c r="M49" s="2">
        <v>24</v>
      </c>
      <c r="N49" s="2">
        <v>130</v>
      </c>
      <c r="O49" s="2">
        <v>6</v>
      </c>
      <c r="P49" s="2" t="s">
        <v>62</v>
      </c>
      <c r="Q49" s="2" t="s">
        <v>137</v>
      </c>
      <c r="R49" s="2">
        <v>760</v>
      </c>
      <c r="S49" s="3">
        <f t="shared" si="4"/>
        <v>4.5560817696780768E-2</v>
      </c>
      <c r="T49" s="2">
        <v>23686</v>
      </c>
      <c r="U49" s="2">
        <v>1538</v>
      </c>
      <c r="V49" s="2">
        <v>4988</v>
      </c>
      <c r="W49" s="2">
        <v>250</v>
      </c>
      <c r="X49" s="2">
        <v>2126</v>
      </c>
      <c r="Y49" s="2">
        <v>120</v>
      </c>
      <c r="Z49" s="2">
        <v>0</v>
      </c>
      <c r="AA49" s="2">
        <v>0</v>
      </c>
      <c r="AB49" s="2">
        <v>92</v>
      </c>
      <c r="AC49" s="2">
        <f t="shared" si="2"/>
        <v>30800</v>
      </c>
      <c r="AD49" s="4">
        <f t="shared" si="5"/>
        <v>1.8464120856063786</v>
      </c>
      <c r="AE49" s="5">
        <f t="shared" si="6"/>
        <v>40.526315789473685</v>
      </c>
      <c r="AF49" s="2">
        <f>U49+W49+Y49+AA49</f>
        <v>1908</v>
      </c>
      <c r="AG49" s="5">
        <f t="shared" si="7"/>
        <v>11.438163179665487</v>
      </c>
      <c r="AH49" s="5">
        <f t="shared" si="8"/>
        <v>16.142557651991613</v>
      </c>
      <c r="AI49" s="4">
        <f t="shared" si="9"/>
        <v>8.0712788259958064</v>
      </c>
      <c r="AJ49" s="2">
        <v>2545</v>
      </c>
      <c r="AK49" s="4">
        <f t="shared" si="10"/>
        <v>15.256879083987771</v>
      </c>
      <c r="AL49" s="2">
        <v>2545</v>
      </c>
      <c r="AM49" s="4">
        <f t="shared" si="11"/>
        <v>15.256879083987771</v>
      </c>
      <c r="AN49" s="2"/>
      <c r="AO49" s="2">
        <v>112352</v>
      </c>
      <c r="AP49" s="4">
        <f t="shared" si="12"/>
        <v>6.7353276182483066</v>
      </c>
      <c r="AQ49" s="4">
        <f t="shared" si="13"/>
        <v>3.6477922077922078</v>
      </c>
      <c r="AR49" s="2">
        <v>0</v>
      </c>
      <c r="AS49" s="2"/>
      <c r="AT49" s="2">
        <v>0</v>
      </c>
      <c r="AU49" s="2">
        <f t="shared" si="3"/>
        <v>0</v>
      </c>
      <c r="AV49" s="2" t="s">
        <v>62</v>
      </c>
      <c r="AW49" s="2" t="s">
        <v>93</v>
      </c>
      <c r="AX49" s="2">
        <v>4604</v>
      </c>
      <c r="AY49" s="2">
        <v>40184</v>
      </c>
      <c r="AZ49" s="4">
        <f t="shared" si="14"/>
        <v>2.4089682872729452</v>
      </c>
      <c r="BA49" s="2">
        <v>8.8000000000000007</v>
      </c>
      <c r="BB49" s="4">
        <f t="shared" si="15"/>
        <v>1.0550926203465021</v>
      </c>
      <c r="BC49" s="2">
        <v>0</v>
      </c>
      <c r="BD49" s="7"/>
    </row>
    <row r="50" spans="1:56" x14ac:dyDescent="0.25">
      <c r="A50" s="47" t="s">
        <v>241</v>
      </c>
      <c r="B50" s="48">
        <v>1865</v>
      </c>
      <c r="C50" s="48" t="s">
        <v>80</v>
      </c>
      <c r="D50" s="48">
        <v>44115</v>
      </c>
      <c r="E50" s="48" t="s">
        <v>241</v>
      </c>
      <c r="F50" s="48">
        <v>44071</v>
      </c>
      <c r="G50" s="48">
        <v>200067635</v>
      </c>
      <c r="H50" s="48" t="s">
        <v>65</v>
      </c>
      <c r="I50" s="48">
        <v>1</v>
      </c>
      <c r="J50" s="48" t="s">
        <v>59</v>
      </c>
      <c r="K50" s="48" t="s">
        <v>242</v>
      </c>
      <c r="L50" s="48">
        <v>5988</v>
      </c>
      <c r="M50" s="48">
        <v>14.5</v>
      </c>
      <c r="N50" s="48">
        <v>20</v>
      </c>
      <c r="O50" s="48">
        <v>3</v>
      </c>
      <c r="P50" s="48" t="s">
        <v>62</v>
      </c>
      <c r="Q50" s="48" t="s">
        <v>243</v>
      </c>
      <c r="R50" s="48">
        <v>260</v>
      </c>
      <c r="S50" s="49">
        <f t="shared" si="4"/>
        <v>4.3420173680694722E-2</v>
      </c>
      <c r="T50" s="48">
        <v>10989</v>
      </c>
      <c r="U50" s="48">
        <v>1239</v>
      </c>
      <c r="V50" s="48">
        <v>19</v>
      </c>
      <c r="W50" s="48">
        <v>0</v>
      </c>
      <c r="X50" s="48">
        <v>0</v>
      </c>
      <c r="Y50" s="48">
        <v>0</v>
      </c>
      <c r="Z50" s="48">
        <v>0</v>
      </c>
      <c r="AA50" s="48">
        <v>0</v>
      </c>
      <c r="AB50" s="48">
        <v>32</v>
      </c>
      <c r="AC50" s="48">
        <f t="shared" si="2"/>
        <v>11008</v>
      </c>
      <c r="AD50" s="50">
        <f t="shared" si="5"/>
        <v>1.8383433533734135</v>
      </c>
      <c r="AE50" s="51">
        <f t="shared" si="6"/>
        <v>42.338461538461537</v>
      </c>
      <c r="AF50" s="48">
        <f>U50+W50+Y50+AA50</f>
        <v>1239</v>
      </c>
      <c r="AG50" s="51">
        <f t="shared" si="7"/>
        <v>20.691382765531063</v>
      </c>
      <c r="AH50" s="51">
        <f t="shared" si="8"/>
        <v>8.8845843422114612</v>
      </c>
      <c r="AI50" s="50">
        <f t="shared" si="9"/>
        <v>4.4422921711057306</v>
      </c>
      <c r="AJ50" s="48">
        <v>1206</v>
      </c>
      <c r="AK50" s="50">
        <f t="shared" si="10"/>
        <v>20.140280561122246</v>
      </c>
      <c r="AL50" s="48">
        <v>862</v>
      </c>
      <c r="AM50" s="50">
        <f t="shared" si="11"/>
        <v>14.395457581830327</v>
      </c>
      <c r="AN50" s="48">
        <v>7066</v>
      </c>
      <c r="AO50" s="48">
        <v>31863</v>
      </c>
      <c r="AP50" s="50">
        <f t="shared" si="12"/>
        <v>5.3211422845691381</v>
      </c>
      <c r="AQ50" s="50">
        <f t="shared" si="13"/>
        <v>2.89453125</v>
      </c>
      <c r="AR50" s="48">
        <v>79</v>
      </c>
      <c r="AS50" s="48"/>
      <c r="AT50" s="48">
        <v>0</v>
      </c>
      <c r="AU50" s="48">
        <f t="shared" si="3"/>
        <v>79</v>
      </c>
      <c r="AV50" s="48" t="s">
        <v>60</v>
      </c>
      <c r="AW50" s="48"/>
      <c r="AX50" s="48">
        <v>2600</v>
      </c>
      <c r="AY50" s="48">
        <v>13370</v>
      </c>
      <c r="AZ50" s="50">
        <f t="shared" si="14"/>
        <v>2.2327989311957248</v>
      </c>
      <c r="BA50" s="48">
        <v>2</v>
      </c>
      <c r="BB50" s="50">
        <f t="shared" si="15"/>
        <v>0.66800267201068797</v>
      </c>
      <c r="BC50" s="48">
        <v>21</v>
      </c>
      <c r="BD50" s="52"/>
    </row>
    <row r="51" spans="1:56" x14ac:dyDescent="0.25">
      <c r="A51" s="47" t="s">
        <v>244</v>
      </c>
      <c r="B51" s="48">
        <v>1866</v>
      </c>
      <c r="C51" s="48" t="s">
        <v>245</v>
      </c>
      <c r="D51" s="48">
        <v>44410</v>
      </c>
      <c r="E51" s="48" t="s">
        <v>244</v>
      </c>
      <c r="F51" s="48">
        <v>44072</v>
      </c>
      <c r="G51" s="48">
        <v>244400610</v>
      </c>
      <c r="H51" s="48" t="s">
        <v>76</v>
      </c>
      <c r="I51" s="48">
        <v>1</v>
      </c>
      <c r="J51" s="48" t="s">
        <v>59</v>
      </c>
      <c r="K51" s="48" t="s">
        <v>246</v>
      </c>
      <c r="L51" s="48">
        <v>7055</v>
      </c>
      <c r="M51" s="48">
        <v>21</v>
      </c>
      <c r="N51" s="48">
        <v>18</v>
      </c>
      <c r="O51" s="48">
        <v>2</v>
      </c>
      <c r="P51" s="48" t="s">
        <v>62</v>
      </c>
      <c r="Q51" s="48" t="s">
        <v>247</v>
      </c>
      <c r="R51" s="48">
        <v>238</v>
      </c>
      <c r="S51" s="49">
        <f t="shared" si="4"/>
        <v>3.3734939759036145E-2</v>
      </c>
      <c r="T51" s="48">
        <v>12619</v>
      </c>
      <c r="U51" s="48">
        <v>1059</v>
      </c>
      <c r="V51" s="48">
        <v>21</v>
      </c>
      <c r="W51" s="48">
        <v>1</v>
      </c>
      <c r="X51" s="48">
        <v>792</v>
      </c>
      <c r="Y51" s="48">
        <v>56</v>
      </c>
      <c r="Z51" s="48">
        <v>0</v>
      </c>
      <c r="AA51" s="48">
        <v>0</v>
      </c>
      <c r="AB51" s="48">
        <v>38</v>
      </c>
      <c r="AC51" s="48">
        <f t="shared" si="2"/>
        <v>13432</v>
      </c>
      <c r="AD51" s="50">
        <f t="shared" si="5"/>
        <v>1.9038979447200568</v>
      </c>
      <c r="AE51" s="51">
        <f t="shared" si="6"/>
        <v>56.436974789915965</v>
      </c>
      <c r="AF51" s="48">
        <f>U51+W51+Y51+AA51</f>
        <v>1116</v>
      </c>
      <c r="AG51" s="51">
        <f t="shared" si="7"/>
        <v>15.818568391211906</v>
      </c>
      <c r="AH51" s="51">
        <f t="shared" si="8"/>
        <v>12.035842293906811</v>
      </c>
      <c r="AI51" s="50">
        <f t="shared" si="9"/>
        <v>6.0179211469534053</v>
      </c>
      <c r="AJ51" s="48">
        <v>1069</v>
      </c>
      <c r="AK51" s="50">
        <f t="shared" si="10"/>
        <v>15.152374202693126</v>
      </c>
      <c r="AL51" s="48">
        <v>737</v>
      </c>
      <c r="AM51" s="50">
        <f t="shared" si="11"/>
        <v>10.446491849751949</v>
      </c>
      <c r="AN51" s="48">
        <v>4737</v>
      </c>
      <c r="AO51" s="48">
        <v>30635</v>
      </c>
      <c r="AP51" s="50">
        <f t="shared" si="12"/>
        <v>4.3423104181431613</v>
      </c>
      <c r="AQ51" s="50">
        <f t="shared" si="13"/>
        <v>2.2807474687313878</v>
      </c>
      <c r="AR51" s="48">
        <v>1090</v>
      </c>
      <c r="AS51" s="48"/>
      <c r="AT51" s="48">
        <v>340</v>
      </c>
      <c r="AU51" s="48">
        <f t="shared" si="3"/>
        <v>1430</v>
      </c>
      <c r="AV51" s="48" t="s">
        <v>60</v>
      </c>
      <c r="AW51" s="48"/>
      <c r="AX51" s="48">
        <v>10993</v>
      </c>
      <c r="AY51" s="48">
        <v>20632</v>
      </c>
      <c r="AZ51" s="50">
        <f t="shared" si="14"/>
        <v>2.9244507441530829</v>
      </c>
      <c r="BA51" s="48">
        <v>3</v>
      </c>
      <c r="BB51" s="50">
        <f t="shared" si="15"/>
        <v>0.85046066619418859</v>
      </c>
      <c r="BC51" s="48">
        <v>15</v>
      </c>
      <c r="BD51" s="52"/>
    </row>
    <row r="52" spans="1:56" x14ac:dyDescent="0.25">
      <c r="A52" s="47" t="s">
        <v>248</v>
      </c>
      <c r="B52" s="48">
        <v>13551</v>
      </c>
      <c r="C52" s="48" t="s">
        <v>207</v>
      </c>
      <c r="D52" s="48">
        <v>44810</v>
      </c>
      <c r="E52" s="48" t="s">
        <v>248</v>
      </c>
      <c r="F52" s="48">
        <v>44073</v>
      </c>
      <c r="G52" s="48">
        <v>244400503</v>
      </c>
      <c r="H52" s="48" t="s">
        <v>140</v>
      </c>
      <c r="I52" s="48">
        <v>1</v>
      </c>
      <c r="J52" s="48" t="s">
        <v>59</v>
      </c>
      <c r="K52" s="48"/>
      <c r="L52" s="48">
        <v>6280</v>
      </c>
      <c r="M52" s="48">
        <v>18</v>
      </c>
      <c r="N52" s="48">
        <v>50</v>
      </c>
      <c r="O52" s="48">
        <v>4</v>
      </c>
      <c r="P52" s="48" t="s">
        <v>62</v>
      </c>
      <c r="Q52" s="48" t="s">
        <v>249</v>
      </c>
      <c r="R52" s="48">
        <v>550</v>
      </c>
      <c r="S52" s="49">
        <f t="shared" si="4"/>
        <v>8.7579617834394899E-2</v>
      </c>
      <c r="T52" s="48">
        <v>13204</v>
      </c>
      <c r="U52" s="48">
        <v>1139</v>
      </c>
      <c r="V52" s="48">
        <v>273</v>
      </c>
      <c r="W52" s="48">
        <v>0</v>
      </c>
      <c r="X52" s="48">
        <v>2532</v>
      </c>
      <c r="Y52" s="48">
        <v>207</v>
      </c>
      <c r="Z52" s="48">
        <v>0</v>
      </c>
      <c r="AA52" s="48">
        <v>0</v>
      </c>
      <c r="AB52" s="48">
        <v>38</v>
      </c>
      <c r="AC52" s="48">
        <f t="shared" si="2"/>
        <v>16009</v>
      </c>
      <c r="AD52" s="50">
        <f t="shared" si="5"/>
        <v>2.5492038216560511</v>
      </c>
      <c r="AE52" s="51">
        <f t="shared" si="6"/>
        <v>29.107272727272726</v>
      </c>
      <c r="AF52" s="48">
        <f>U52+W52+Y52+AA52</f>
        <v>1346</v>
      </c>
      <c r="AG52" s="51">
        <f t="shared" si="7"/>
        <v>21.433121019108281</v>
      </c>
      <c r="AH52" s="51">
        <f t="shared" si="8"/>
        <v>11.893759286775632</v>
      </c>
      <c r="AI52" s="50">
        <f t="shared" si="9"/>
        <v>5.9468796433878159</v>
      </c>
      <c r="AJ52" s="48">
        <v>2379</v>
      </c>
      <c r="AK52" s="50">
        <f t="shared" si="10"/>
        <v>37.882165605095544</v>
      </c>
      <c r="AL52" s="48">
        <v>1201</v>
      </c>
      <c r="AM52" s="50">
        <f t="shared" si="11"/>
        <v>19.124203821656049</v>
      </c>
      <c r="AN52" s="48">
        <v>9056</v>
      </c>
      <c r="AO52" s="48">
        <v>43860</v>
      </c>
      <c r="AP52" s="50">
        <f t="shared" si="12"/>
        <v>6.984076433121019</v>
      </c>
      <c r="AQ52" s="50">
        <f t="shared" si="13"/>
        <v>2.7397089137360235</v>
      </c>
      <c r="AR52" s="48">
        <v>1937</v>
      </c>
      <c r="AS52" s="48"/>
      <c r="AT52" s="48">
        <v>29</v>
      </c>
      <c r="AU52" s="48">
        <f t="shared" si="3"/>
        <v>1966</v>
      </c>
      <c r="AV52" s="48" t="s">
        <v>60</v>
      </c>
      <c r="AW52" s="48"/>
      <c r="AX52" s="48">
        <v>2950</v>
      </c>
      <c r="AY52" s="48">
        <v>23158</v>
      </c>
      <c r="AZ52" s="50">
        <f t="shared" si="14"/>
        <v>3.6875796178343947</v>
      </c>
      <c r="BA52" s="48">
        <v>2.6</v>
      </c>
      <c r="BB52" s="50">
        <f t="shared" si="15"/>
        <v>0.82802547770700641</v>
      </c>
      <c r="BC52" s="48">
        <v>13</v>
      </c>
      <c r="BD52" s="52"/>
    </row>
    <row r="53" spans="1:56" x14ac:dyDescent="0.25">
      <c r="A53" s="47" t="s">
        <v>250</v>
      </c>
      <c r="B53" s="48">
        <v>1867</v>
      </c>
      <c r="C53" s="48" t="s">
        <v>80</v>
      </c>
      <c r="D53" s="48">
        <v>44610</v>
      </c>
      <c r="E53" s="48" t="s">
        <v>250</v>
      </c>
      <c r="F53" s="48">
        <v>44074</v>
      </c>
      <c r="G53" s="48">
        <v>244400404</v>
      </c>
      <c r="H53" s="48" t="s">
        <v>86</v>
      </c>
      <c r="I53" s="48">
        <v>1</v>
      </c>
      <c r="J53" s="48" t="s">
        <v>59</v>
      </c>
      <c r="K53" s="48" t="s">
        <v>251</v>
      </c>
      <c r="L53" s="48">
        <v>4082</v>
      </c>
      <c r="M53" s="48">
        <v>15.5</v>
      </c>
      <c r="N53" s="48">
        <v>32</v>
      </c>
      <c r="O53" s="48">
        <v>1</v>
      </c>
      <c r="P53" s="48" t="s">
        <v>62</v>
      </c>
      <c r="Q53" s="48" t="s">
        <v>252</v>
      </c>
      <c r="R53" s="48">
        <v>250</v>
      </c>
      <c r="S53" s="49">
        <f t="shared" si="4"/>
        <v>6.124448799608035E-2</v>
      </c>
      <c r="T53" s="48">
        <v>11949</v>
      </c>
      <c r="U53" s="48">
        <v>1204</v>
      </c>
      <c r="V53" s="48">
        <v>0</v>
      </c>
      <c r="W53" s="48">
        <v>0</v>
      </c>
      <c r="X53" s="48">
        <v>0</v>
      </c>
      <c r="Y53" s="48">
        <v>0</v>
      </c>
      <c r="Z53" s="48">
        <v>0</v>
      </c>
      <c r="AA53" s="48">
        <v>0</v>
      </c>
      <c r="AB53" s="48">
        <v>30</v>
      </c>
      <c r="AC53" s="48">
        <f t="shared" si="2"/>
        <v>11949</v>
      </c>
      <c r="AD53" s="50">
        <f t="shared" si="5"/>
        <v>2.9272415482606564</v>
      </c>
      <c r="AE53" s="51">
        <f t="shared" si="6"/>
        <v>47.795999999999999</v>
      </c>
      <c r="AF53" s="48">
        <f>U53+W53+Y53+AA53</f>
        <v>1204</v>
      </c>
      <c r="AG53" s="51">
        <f t="shared" si="7"/>
        <v>29.495345418912297</v>
      </c>
      <c r="AH53" s="51">
        <f t="shared" si="8"/>
        <v>9.9244186046511622</v>
      </c>
      <c r="AI53" s="50">
        <f t="shared" si="9"/>
        <v>4.9622093023255811</v>
      </c>
      <c r="AJ53" s="48">
        <v>880</v>
      </c>
      <c r="AK53" s="50">
        <f t="shared" si="10"/>
        <v>21.558059774620283</v>
      </c>
      <c r="AL53" s="48">
        <v>634</v>
      </c>
      <c r="AM53" s="50">
        <f t="shared" si="11"/>
        <v>15.531602155805977</v>
      </c>
      <c r="AN53" s="48">
        <v>4258</v>
      </c>
      <c r="AO53" s="48">
        <v>25862</v>
      </c>
      <c r="AP53" s="50">
        <f t="shared" si="12"/>
        <v>6.3356197942185206</v>
      </c>
      <c r="AQ53" s="50">
        <f t="shared" si="13"/>
        <v>2.1643652188467652</v>
      </c>
      <c r="AR53" s="48">
        <v>1271</v>
      </c>
      <c r="AS53" s="48"/>
      <c r="AT53" s="48">
        <v>0</v>
      </c>
      <c r="AU53" s="48">
        <f t="shared" si="3"/>
        <v>1271</v>
      </c>
      <c r="AV53" s="48" t="s">
        <v>60</v>
      </c>
      <c r="AW53" s="48"/>
      <c r="AX53" s="48">
        <v>1597</v>
      </c>
      <c r="AY53" s="48">
        <v>12661</v>
      </c>
      <c r="AZ53" s="50">
        <f t="shared" si="14"/>
        <v>3.1016658500734935</v>
      </c>
      <c r="BA53" s="48">
        <v>1.8</v>
      </c>
      <c r="BB53" s="50">
        <f t="shared" si="15"/>
        <v>0.88192062714355712</v>
      </c>
      <c r="BC53" s="48">
        <v>0</v>
      </c>
      <c r="BD53" s="52"/>
    </row>
    <row r="54" spans="1:56" x14ac:dyDescent="0.25">
      <c r="A54" s="47" t="s">
        <v>253</v>
      </c>
      <c r="B54" s="48">
        <v>13552</v>
      </c>
      <c r="C54" s="48" t="s">
        <v>254</v>
      </c>
      <c r="D54" s="48">
        <v>44440</v>
      </c>
      <c r="E54" s="48" t="s">
        <v>253</v>
      </c>
      <c r="F54" s="48">
        <v>44077</v>
      </c>
      <c r="G54" s="48">
        <v>244400552</v>
      </c>
      <c r="H54" s="48" t="s">
        <v>70</v>
      </c>
      <c r="I54" s="48">
        <v>1</v>
      </c>
      <c r="J54" s="48" t="s">
        <v>59</v>
      </c>
      <c r="K54" s="48" t="s">
        <v>71</v>
      </c>
      <c r="L54" s="48">
        <v>2549</v>
      </c>
      <c r="M54" s="48">
        <v>8</v>
      </c>
      <c r="N54" s="48"/>
      <c r="O54" s="48">
        <v>1</v>
      </c>
      <c r="P54" s="48" t="s">
        <v>62</v>
      </c>
      <c r="Q54" s="48" t="s">
        <v>72</v>
      </c>
      <c r="R54" s="48">
        <v>132</v>
      </c>
      <c r="S54" s="49">
        <f t="shared" si="4"/>
        <v>5.1785013730874851E-2</v>
      </c>
      <c r="T54" s="48">
        <v>6808</v>
      </c>
      <c r="U54" s="48">
        <v>564</v>
      </c>
      <c r="V54" s="48">
        <v>324</v>
      </c>
      <c r="W54" s="48">
        <v>5</v>
      </c>
      <c r="X54" s="48">
        <v>235</v>
      </c>
      <c r="Y54" s="48">
        <v>39</v>
      </c>
      <c r="Z54" s="48">
        <v>0</v>
      </c>
      <c r="AA54" s="48">
        <v>0</v>
      </c>
      <c r="AB54" s="48">
        <v>46</v>
      </c>
      <c r="AC54" s="48">
        <f t="shared" si="2"/>
        <v>7367</v>
      </c>
      <c r="AD54" s="50">
        <f t="shared" si="5"/>
        <v>2.8901530011769321</v>
      </c>
      <c r="AE54" s="51">
        <f t="shared" si="6"/>
        <v>55.810606060606062</v>
      </c>
      <c r="AF54" s="48">
        <f>U54+W54+Y54+AA54</f>
        <v>608</v>
      </c>
      <c r="AG54" s="51">
        <f t="shared" si="7"/>
        <v>23.852491173009025</v>
      </c>
      <c r="AH54" s="51">
        <f t="shared" si="8"/>
        <v>12.116776315789474</v>
      </c>
      <c r="AI54" s="50">
        <f t="shared" si="9"/>
        <v>6.0583881578947372</v>
      </c>
      <c r="AJ54" s="48"/>
      <c r="AK54" s="50">
        <f t="shared" si="10"/>
        <v>0</v>
      </c>
      <c r="AL54" s="48">
        <v>444</v>
      </c>
      <c r="AM54" s="50">
        <f t="shared" si="11"/>
        <v>17.418595527657907</v>
      </c>
      <c r="AN54" s="48"/>
      <c r="AO54" s="48">
        <v>10636</v>
      </c>
      <c r="AP54" s="50">
        <f t="shared" si="12"/>
        <v>4.1726167124362492</v>
      </c>
      <c r="AQ54" s="50">
        <f t="shared" si="13"/>
        <v>1.4437355775756753</v>
      </c>
      <c r="AR54" s="48"/>
      <c r="AS54" s="48"/>
      <c r="AT54" s="48"/>
      <c r="AU54" s="48">
        <f t="shared" si="3"/>
        <v>0</v>
      </c>
      <c r="AV54" s="48" t="s">
        <v>62</v>
      </c>
      <c r="AW54" s="48" t="s">
        <v>73</v>
      </c>
      <c r="AX54" s="58">
        <v>1181</v>
      </c>
      <c r="AY54" s="58">
        <v>6489</v>
      </c>
      <c r="AZ54" s="50">
        <f t="shared" si="14"/>
        <v>2.5457041977245978</v>
      </c>
      <c r="BA54" s="48">
        <v>0.7</v>
      </c>
      <c r="BB54" s="50">
        <f t="shared" si="15"/>
        <v>0.54923499411533938</v>
      </c>
      <c r="BC54" s="58">
        <v>10</v>
      </c>
      <c r="BD54" s="52" t="s">
        <v>60</v>
      </c>
    </row>
    <row r="55" spans="1:56" hidden="1" x14ac:dyDescent="0.25">
      <c r="A55" s="1" t="s">
        <v>255</v>
      </c>
      <c r="B55" s="2">
        <v>1849</v>
      </c>
      <c r="C55" s="2" t="s">
        <v>256</v>
      </c>
      <c r="D55" s="2">
        <v>44500</v>
      </c>
      <c r="E55" s="2" t="s">
        <v>255</v>
      </c>
      <c r="F55" s="2">
        <v>44055</v>
      </c>
      <c r="G55" s="2">
        <v>244400610</v>
      </c>
      <c r="H55" s="2" t="s">
        <v>76</v>
      </c>
      <c r="I55" s="2">
        <v>1</v>
      </c>
      <c r="J55" s="2" t="s">
        <v>115</v>
      </c>
      <c r="K55" s="2" t="s">
        <v>257</v>
      </c>
      <c r="L55" s="2">
        <v>16658</v>
      </c>
      <c r="M55" s="2">
        <v>20</v>
      </c>
      <c r="N55" s="2">
        <v>59</v>
      </c>
      <c r="O55" s="2">
        <v>3</v>
      </c>
      <c r="P55" s="2" t="s">
        <v>62</v>
      </c>
      <c r="Q55" s="2" t="s">
        <v>258</v>
      </c>
      <c r="R55" s="2">
        <v>662</v>
      </c>
      <c r="S55" s="3">
        <f t="shared" si="4"/>
        <v>3.9740665145875854E-2</v>
      </c>
      <c r="T55" s="2">
        <v>37399</v>
      </c>
      <c r="U55" s="2">
        <v>3620</v>
      </c>
      <c r="V55" s="2">
        <v>92</v>
      </c>
      <c r="W55" s="2">
        <v>92</v>
      </c>
      <c r="X55" s="2">
        <v>0</v>
      </c>
      <c r="Y55" s="2">
        <v>0</v>
      </c>
      <c r="Z55" s="2">
        <v>0</v>
      </c>
      <c r="AA55" s="2">
        <v>0</v>
      </c>
      <c r="AB55" s="2">
        <v>49</v>
      </c>
      <c r="AC55" s="2">
        <f t="shared" si="2"/>
        <v>37491</v>
      </c>
      <c r="AD55" s="4">
        <f t="shared" si="5"/>
        <v>2.2506303277704407</v>
      </c>
      <c r="AE55" s="5">
        <f t="shared" si="6"/>
        <v>56.632930513595163</v>
      </c>
      <c r="AF55" s="2">
        <f>U55+W55+Y55+AA55</f>
        <v>3712</v>
      </c>
      <c r="AG55" s="5">
        <f t="shared" si="7"/>
        <v>22.28358746548205</v>
      </c>
      <c r="AH55" s="5">
        <f t="shared" si="8"/>
        <v>10.099946120689655</v>
      </c>
      <c r="AI55" s="4">
        <f t="shared" si="9"/>
        <v>5.0499730603448274</v>
      </c>
      <c r="AJ55" s="2">
        <v>1500</v>
      </c>
      <c r="AK55" s="4">
        <f t="shared" si="10"/>
        <v>9.0046824348661296</v>
      </c>
      <c r="AL55" s="2">
        <v>1500</v>
      </c>
      <c r="AM55" s="4">
        <f t="shared" si="11"/>
        <v>9.0046824348661296</v>
      </c>
      <c r="AN55" s="2"/>
      <c r="AO55" s="2">
        <v>48949</v>
      </c>
      <c r="AP55" s="4">
        <f t="shared" si="12"/>
        <v>2.9384680033617481</v>
      </c>
      <c r="AQ55" s="4">
        <f t="shared" si="13"/>
        <v>1.3056200154703796</v>
      </c>
      <c r="AR55" s="2">
        <v>0</v>
      </c>
      <c r="AS55" s="2"/>
      <c r="AT55" s="2">
        <v>0</v>
      </c>
      <c r="AU55" s="2">
        <f t="shared" si="3"/>
        <v>0</v>
      </c>
      <c r="AV55" s="2" t="s">
        <v>60</v>
      </c>
      <c r="AW55" s="2"/>
      <c r="AX55" s="2">
        <v>11417</v>
      </c>
      <c r="AY55" s="2">
        <v>53775</v>
      </c>
      <c r="AZ55" s="4">
        <f t="shared" si="14"/>
        <v>3.2281786528995076</v>
      </c>
      <c r="BA55" s="2">
        <v>7.76</v>
      </c>
      <c r="BB55" s="4">
        <f t="shared" si="15"/>
        <v>0.93168447592748216</v>
      </c>
      <c r="BC55" s="2">
        <v>0</v>
      </c>
      <c r="BD55" s="7"/>
    </row>
    <row r="56" spans="1:56" x14ac:dyDescent="0.25">
      <c r="A56" s="47" t="s">
        <v>259</v>
      </c>
      <c r="B56" s="48">
        <v>13553</v>
      </c>
      <c r="C56" s="48" t="s">
        <v>260</v>
      </c>
      <c r="D56" s="48">
        <v>44760</v>
      </c>
      <c r="E56" s="48" t="s">
        <v>259</v>
      </c>
      <c r="F56" s="48">
        <v>44012</v>
      </c>
      <c r="G56" s="48">
        <v>200067346</v>
      </c>
      <c r="H56" s="48" t="s">
        <v>150</v>
      </c>
      <c r="I56" s="48">
        <v>1</v>
      </c>
      <c r="J56" s="48" t="s">
        <v>59</v>
      </c>
      <c r="K56" s="48">
        <v>0</v>
      </c>
      <c r="L56" s="48">
        <v>3060</v>
      </c>
      <c r="M56" s="48">
        <v>10</v>
      </c>
      <c r="N56" s="48">
        <v>8</v>
      </c>
      <c r="O56" s="48">
        <v>1</v>
      </c>
      <c r="P56" s="48" t="s">
        <v>62</v>
      </c>
      <c r="Q56" s="48" t="s">
        <v>261</v>
      </c>
      <c r="R56" s="48">
        <v>50</v>
      </c>
      <c r="S56" s="49">
        <f t="shared" si="4"/>
        <v>1.6339869281045753E-2</v>
      </c>
      <c r="T56" s="48">
        <v>1896</v>
      </c>
      <c r="U56" s="48">
        <v>214</v>
      </c>
      <c r="V56" s="48">
        <v>19</v>
      </c>
      <c r="W56" s="48">
        <v>0</v>
      </c>
      <c r="X56" s="48">
        <v>0</v>
      </c>
      <c r="Y56" s="48">
        <v>0</v>
      </c>
      <c r="Z56" s="48">
        <v>0</v>
      </c>
      <c r="AA56" s="48">
        <v>0</v>
      </c>
      <c r="AB56" s="48">
        <v>0</v>
      </c>
      <c r="AC56" s="48">
        <f t="shared" si="2"/>
        <v>1915</v>
      </c>
      <c r="AD56" s="50">
        <f t="shared" si="5"/>
        <v>0.62581699346405228</v>
      </c>
      <c r="AE56" s="51">
        <f t="shared" si="6"/>
        <v>38.299999999999997</v>
      </c>
      <c r="AF56" s="48">
        <f>U56+W56+Y56+AA56</f>
        <v>214</v>
      </c>
      <c r="AG56" s="51">
        <f t="shared" si="7"/>
        <v>6.9934640522875817</v>
      </c>
      <c r="AH56" s="51">
        <f t="shared" si="8"/>
        <v>8.9485981308411215</v>
      </c>
      <c r="AI56" s="50">
        <f t="shared" si="9"/>
        <v>4.4742990654205608</v>
      </c>
      <c r="AJ56" s="48"/>
      <c r="AK56" s="50">
        <f t="shared" si="10"/>
        <v>0</v>
      </c>
      <c r="AL56" s="48">
        <v>162</v>
      </c>
      <c r="AM56" s="50">
        <f t="shared" si="11"/>
        <v>5.2941176470588234</v>
      </c>
      <c r="AN56" s="48"/>
      <c r="AO56" s="48">
        <v>2087</v>
      </c>
      <c r="AP56" s="50">
        <f t="shared" si="12"/>
        <v>0.68202614379084969</v>
      </c>
      <c r="AQ56" s="50">
        <f t="shared" si="13"/>
        <v>1.0898172323759792</v>
      </c>
      <c r="AR56" s="48">
        <v>955</v>
      </c>
      <c r="AS56" s="48">
        <v>7</v>
      </c>
      <c r="AT56" s="48">
        <v>0</v>
      </c>
      <c r="AU56" s="48">
        <f t="shared" si="3"/>
        <v>962</v>
      </c>
      <c r="AV56" s="48" t="s">
        <v>62</v>
      </c>
      <c r="AW56" s="48"/>
      <c r="AX56" s="48">
        <v>124</v>
      </c>
      <c r="AY56" s="48">
        <v>587</v>
      </c>
      <c r="AZ56" s="50">
        <f t="shared" si="14"/>
        <v>0.19183006535947714</v>
      </c>
      <c r="BA56" s="48">
        <v>0</v>
      </c>
      <c r="BB56" s="50">
        <f t="shared" si="15"/>
        <v>0</v>
      </c>
      <c r="BC56" s="48">
        <v>10</v>
      </c>
      <c r="BD56" s="52" t="s">
        <v>60</v>
      </c>
    </row>
    <row r="57" spans="1:56" x14ac:dyDescent="0.25">
      <c r="A57" s="47" t="s">
        <v>262</v>
      </c>
      <c r="B57" s="48">
        <v>4734</v>
      </c>
      <c r="C57" s="48" t="s">
        <v>263</v>
      </c>
      <c r="D57" s="48">
        <v>44430</v>
      </c>
      <c r="E57" s="48" t="s">
        <v>262</v>
      </c>
      <c r="F57" s="48">
        <v>44016</v>
      </c>
      <c r="G57" s="48">
        <v>200067866</v>
      </c>
      <c r="H57" s="48" t="s">
        <v>192</v>
      </c>
      <c r="I57" s="48">
        <v>1</v>
      </c>
      <c r="J57" s="48" t="s">
        <v>59</v>
      </c>
      <c r="K57" s="48" t="s">
        <v>264</v>
      </c>
      <c r="L57" s="48">
        <v>1067</v>
      </c>
      <c r="M57" s="48">
        <v>7</v>
      </c>
      <c r="N57" s="48">
        <v>20</v>
      </c>
      <c r="O57" s="48">
        <v>0</v>
      </c>
      <c r="P57" s="48" t="s">
        <v>62</v>
      </c>
      <c r="Q57" s="48" t="s">
        <v>194</v>
      </c>
      <c r="R57" s="48">
        <v>120</v>
      </c>
      <c r="S57" s="49">
        <f t="shared" si="4"/>
        <v>0.11246485473289597</v>
      </c>
      <c r="T57" s="48">
        <v>3196</v>
      </c>
      <c r="U57" s="48">
        <v>244</v>
      </c>
      <c r="V57" s="48"/>
      <c r="W57" s="48"/>
      <c r="X57" s="48">
        <v>112</v>
      </c>
      <c r="Y57" s="48">
        <v>7</v>
      </c>
      <c r="Z57" s="48">
        <v>0</v>
      </c>
      <c r="AA57" s="48">
        <v>0</v>
      </c>
      <c r="AB57" s="48">
        <v>5</v>
      </c>
      <c r="AC57" s="48">
        <f t="shared" si="2"/>
        <v>3308</v>
      </c>
      <c r="AD57" s="50">
        <f t="shared" si="5"/>
        <v>3.1002811621368322</v>
      </c>
      <c r="AE57" s="51">
        <f t="shared" si="6"/>
        <v>27.566666666666666</v>
      </c>
      <c r="AF57" s="48">
        <f>U57+W57+Y57+AA57</f>
        <v>251</v>
      </c>
      <c r="AG57" s="51">
        <f t="shared" si="7"/>
        <v>23.523898781630741</v>
      </c>
      <c r="AH57" s="51">
        <f t="shared" si="8"/>
        <v>13.179282868525897</v>
      </c>
      <c r="AI57" s="50">
        <f t="shared" si="9"/>
        <v>6.5896414342629486</v>
      </c>
      <c r="AJ57" s="48"/>
      <c r="AK57" s="50">
        <f t="shared" si="10"/>
        <v>0</v>
      </c>
      <c r="AL57" s="48">
        <v>107</v>
      </c>
      <c r="AM57" s="50">
        <f t="shared" si="11"/>
        <v>10.028116213683225</v>
      </c>
      <c r="AN57" s="48"/>
      <c r="AO57" s="48">
        <v>4510</v>
      </c>
      <c r="AP57" s="50">
        <f t="shared" si="12"/>
        <v>4.2268041237113403</v>
      </c>
      <c r="AQ57" s="50">
        <f t="shared" si="13"/>
        <v>1.3633615477629988</v>
      </c>
      <c r="AR57" s="48">
        <v>637</v>
      </c>
      <c r="AS57" s="48"/>
      <c r="AT57" s="48">
        <v>0</v>
      </c>
      <c r="AU57" s="48">
        <f t="shared" si="3"/>
        <v>637</v>
      </c>
      <c r="AV57" s="48" t="s">
        <v>60</v>
      </c>
      <c r="AW57" s="48"/>
      <c r="AX57" s="48">
        <v>8800</v>
      </c>
      <c r="AY57" s="48">
        <v>2223</v>
      </c>
      <c r="AZ57" s="50">
        <f t="shared" si="14"/>
        <v>2.0834114339268979</v>
      </c>
      <c r="BA57" s="58">
        <v>0.3</v>
      </c>
      <c r="BB57" s="50">
        <f t="shared" si="15"/>
        <v>0.5623242736644799</v>
      </c>
      <c r="BC57" s="48">
        <v>16</v>
      </c>
      <c r="BD57" s="52" t="s">
        <v>60</v>
      </c>
    </row>
    <row r="58" spans="1:56" x14ac:dyDescent="0.25">
      <c r="A58" s="47" t="s">
        <v>265</v>
      </c>
      <c r="B58" s="48">
        <v>4625</v>
      </c>
      <c r="C58" s="48" t="s">
        <v>85</v>
      </c>
      <c r="D58" s="48">
        <v>44410</v>
      </c>
      <c r="E58" s="48" t="s">
        <v>265</v>
      </c>
      <c r="F58" s="48">
        <v>44030</v>
      </c>
      <c r="G58" s="48">
        <v>244400644</v>
      </c>
      <c r="H58" s="48" t="s">
        <v>96</v>
      </c>
      <c r="I58" s="48">
        <v>1</v>
      </c>
      <c r="J58" s="48" t="s">
        <v>59</v>
      </c>
      <c r="K58" s="48" t="s">
        <v>266</v>
      </c>
      <c r="L58" s="48">
        <v>4352</v>
      </c>
      <c r="M58" s="48">
        <v>18</v>
      </c>
      <c r="N58" s="48">
        <v>44</v>
      </c>
      <c r="O58" s="48">
        <v>3</v>
      </c>
      <c r="P58" s="48" t="s">
        <v>62</v>
      </c>
      <c r="Q58" s="48" t="s">
        <v>267</v>
      </c>
      <c r="R58" s="48">
        <v>482</v>
      </c>
      <c r="S58" s="49">
        <f t="shared" si="4"/>
        <v>0.11075367647058823</v>
      </c>
      <c r="T58" s="48">
        <v>13502</v>
      </c>
      <c r="U58" s="48">
        <v>628</v>
      </c>
      <c r="V58" s="48">
        <v>1958</v>
      </c>
      <c r="W58" s="48">
        <v>35</v>
      </c>
      <c r="X58" s="48">
        <v>1339</v>
      </c>
      <c r="Y58" s="48">
        <v>69</v>
      </c>
      <c r="Z58" s="48">
        <v>0</v>
      </c>
      <c r="AA58" s="48">
        <v>0</v>
      </c>
      <c r="AB58" s="48">
        <v>41</v>
      </c>
      <c r="AC58" s="48">
        <f t="shared" si="2"/>
        <v>16799</v>
      </c>
      <c r="AD58" s="50">
        <f t="shared" si="5"/>
        <v>3.8600643382352939</v>
      </c>
      <c r="AE58" s="51">
        <f t="shared" si="6"/>
        <v>34.852697095435687</v>
      </c>
      <c r="AF58" s="48">
        <f>U58+W58+Y58+AA58</f>
        <v>732</v>
      </c>
      <c r="AG58" s="51">
        <f t="shared" si="7"/>
        <v>16.819852941176471</v>
      </c>
      <c r="AH58" s="51">
        <f t="shared" si="8"/>
        <v>22.949453551912569</v>
      </c>
      <c r="AI58" s="50">
        <f t="shared" si="9"/>
        <v>11.474726775956285</v>
      </c>
      <c r="AJ58" s="48">
        <v>952</v>
      </c>
      <c r="AK58" s="50">
        <f t="shared" si="10"/>
        <v>21.875</v>
      </c>
      <c r="AL58" s="48">
        <v>696</v>
      </c>
      <c r="AM58" s="50">
        <f t="shared" si="11"/>
        <v>15.992647058823529</v>
      </c>
      <c r="AN58" s="48"/>
      <c r="AO58" s="48">
        <v>17661</v>
      </c>
      <c r="AP58" s="50">
        <f t="shared" si="12"/>
        <v>4.058134191176471</v>
      </c>
      <c r="AQ58" s="50">
        <f t="shared" si="13"/>
        <v>1.0513125781296506</v>
      </c>
      <c r="AR58" s="48">
        <v>1193</v>
      </c>
      <c r="AS58" s="48"/>
      <c r="AT58" s="48">
        <v>222</v>
      </c>
      <c r="AU58" s="48">
        <f t="shared" si="3"/>
        <v>1415</v>
      </c>
      <c r="AV58" s="48" t="s">
        <v>60</v>
      </c>
      <c r="AW58" s="48"/>
      <c r="AX58" s="48">
        <v>2330</v>
      </c>
      <c r="AY58" s="48">
        <v>13026</v>
      </c>
      <c r="AZ58" s="50">
        <f t="shared" si="14"/>
        <v>2.9931066176470589</v>
      </c>
      <c r="BA58" s="48">
        <v>2.7</v>
      </c>
      <c r="BB58" s="50">
        <f t="shared" si="15"/>
        <v>1.2408088235294117</v>
      </c>
      <c r="BC58" s="48">
        <v>0</v>
      </c>
      <c r="BD58" s="52"/>
    </row>
    <row r="59" spans="1:56" x14ac:dyDescent="0.25">
      <c r="A59" s="47" t="s">
        <v>268</v>
      </c>
      <c r="B59" s="48">
        <v>4735</v>
      </c>
      <c r="C59" s="48" t="s">
        <v>269</v>
      </c>
      <c r="D59" s="48">
        <v>44330</v>
      </c>
      <c r="E59" s="48" t="s">
        <v>268</v>
      </c>
      <c r="F59" s="48">
        <v>44032</v>
      </c>
      <c r="G59" s="48">
        <v>200067866</v>
      </c>
      <c r="H59" s="48" t="s">
        <v>192</v>
      </c>
      <c r="I59" s="48">
        <v>1</v>
      </c>
      <c r="J59" s="48" t="s">
        <v>59</v>
      </c>
      <c r="K59" s="48" t="s">
        <v>264</v>
      </c>
      <c r="L59" s="48">
        <v>3328</v>
      </c>
      <c r="M59" s="48">
        <v>9</v>
      </c>
      <c r="N59" s="48">
        <v>16</v>
      </c>
      <c r="O59" s="48">
        <v>0</v>
      </c>
      <c r="P59" s="48" t="s">
        <v>62</v>
      </c>
      <c r="Q59" s="48" t="s">
        <v>194</v>
      </c>
      <c r="R59" s="48">
        <v>130</v>
      </c>
      <c r="S59" s="49">
        <f t="shared" si="4"/>
        <v>3.90625E-2</v>
      </c>
      <c r="T59" s="48">
        <v>5005</v>
      </c>
      <c r="U59" s="48">
        <v>434</v>
      </c>
      <c r="V59" s="48"/>
      <c r="W59" s="48"/>
      <c r="X59" s="48">
        <v>240</v>
      </c>
      <c r="Y59" s="48">
        <v>20</v>
      </c>
      <c r="Z59" s="48">
        <v>0</v>
      </c>
      <c r="AA59" s="48">
        <v>0</v>
      </c>
      <c r="AB59" s="48">
        <v>8</v>
      </c>
      <c r="AC59" s="48">
        <f t="shared" si="2"/>
        <v>5245</v>
      </c>
      <c r="AD59" s="50">
        <f t="shared" si="5"/>
        <v>1.5760216346153846</v>
      </c>
      <c r="AE59" s="51">
        <f t="shared" si="6"/>
        <v>40.346153846153847</v>
      </c>
      <c r="AF59" s="48">
        <f>U59+W59+Y59+AA59</f>
        <v>454</v>
      </c>
      <c r="AG59" s="51">
        <f t="shared" si="7"/>
        <v>13.641826923076923</v>
      </c>
      <c r="AH59" s="51">
        <f t="shared" si="8"/>
        <v>11.552863436123348</v>
      </c>
      <c r="AI59" s="50">
        <f t="shared" si="9"/>
        <v>5.7764317180616738</v>
      </c>
      <c r="AJ59" s="48"/>
      <c r="AK59" s="50">
        <f t="shared" si="10"/>
        <v>0</v>
      </c>
      <c r="AL59" s="48">
        <v>344</v>
      </c>
      <c r="AM59" s="50">
        <f t="shared" si="11"/>
        <v>10.336538461538462</v>
      </c>
      <c r="AN59" s="48"/>
      <c r="AO59" s="48">
        <v>7636</v>
      </c>
      <c r="AP59" s="50">
        <f t="shared" si="12"/>
        <v>2.2944711538461537</v>
      </c>
      <c r="AQ59" s="50">
        <f t="shared" si="13"/>
        <v>1.455862726406101</v>
      </c>
      <c r="AR59" s="48">
        <v>216</v>
      </c>
      <c r="AS59" s="48"/>
      <c r="AT59" s="48">
        <v>2</v>
      </c>
      <c r="AU59" s="48">
        <f t="shared" si="3"/>
        <v>218</v>
      </c>
      <c r="AV59" s="48" t="s">
        <v>60</v>
      </c>
      <c r="AW59" s="48"/>
      <c r="AX59" s="48">
        <v>8800</v>
      </c>
      <c r="AY59" s="48">
        <v>6819</v>
      </c>
      <c r="AZ59" s="50">
        <f t="shared" si="14"/>
        <v>2.0489783653846154</v>
      </c>
      <c r="BA59" s="58">
        <v>1.1000000000000001</v>
      </c>
      <c r="BB59" s="50">
        <f t="shared" si="15"/>
        <v>0.6610576923076924</v>
      </c>
      <c r="BC59" s="48">
        <v>13</v>
      </c>
      <c r="BD59" s="52" t="s">
        <v>60</v>
      </c>
    </row>
    <row r="60" spans="1:56" x14ac:dyDescent="0.25">
      <c r="A60" s="47" t="s">
        <v>270</v>
      </c>
      <c r="B60" s="48">
        <v>10528</v>
      </c>
      <c r="C60" s="48" t="s">
        <v>271</v>
      </c>
      <c r="D60" s="48">
        <v>44260</v>
      </c>
      <c r="E60" s="48" t="s">
        <v>270</v>
      </c>
      <c r="F60" s="48">
        <v>44033</v>
      </c>
      <c r="G60" s="48">
        <v>200072734</v>
      </c>
      <c r="H60" s="48" t="s">
        <v>111</v>
      </c>
      <c r="I60" s="48">
        <v>1</v>
      </c>
      <c r="J60" s="48" t="s">
        <v>59</v>
      </c>
      <c r="K60" s="48" t="s">
        <v>133</v>
      </c>
      <c r="L60" s="48">
        <v>3157</v>
      </c>
      <c r="M60" s="48">
        <v>11.5</v>
      </c>
      <c r="N60" s="48">
        <v>17</v>
      </c>
      <c r="O60" s="48">
        <v>1</v>
      </c>
      <c r="P60" s="48" t="s">
        <v>62</v>
      </c>
      <c r="Q60" s="48" t="s">
        <v>113</v>
      </c>
      <c r="R60" s="48">
        <v>166</v>
      </c>
      <c r="S60" s="49">
        <f t="shared" si="4"/>
        <v>5.2581564776686726E-2</v>
      </c>
      <c r="T60" s="48">
        <v>7173</v>
      </c>
      <c r="U60" s="48">
        <v>549</v>
      </c>
      <c r="V60" s="48">
        <v>79</v>
      </c>
      <c r="W60" s="48">
        <v>15</v>
      </c>
      <c r="X60" s="48">
        <v>344</v>
      </c>
      <c r="Y60" s="48">
        <v>52</v>
      </c>
      <c r="Z60" s="48">
        <v>14</v>
      </c>
      <c r="AA60" s="48">
        <v>4</v>
      </c>
      <c r="AB60" s="48">
        <v>29</v>
      </c>
      <c r="AC60" s="48">
        <f t="shared" si="2"/>
        <v>7610</v>
      </c>
      <c r="AD60" s="50">
        <f t="shared" si="5"/>
        <v>2.4105163129553375</v>
      </c>
      <c r="AE60" s="51">
        <f t="shared" si="6"/>
        <v>45.843373493975903</v>
      </c>
      <c r="AF60" s="48">
        <f>U60+W60+Y60+AA60</f>
        <v>620</v>
      </c>
      <c r="AG60" s="51">
        <f t="shared" si="7"/>
        <v>19.638897687678174</v>
      </c>
      <c r="AH60" s="51">
        <f t="shared" si="8"/>
        <v>12.274193548387096</v>
      </c>
      <c r="AI60" s="50">
        <f t="shared" si="9"/>
        <v>6.137096774193548</v>
      </c>
      <c r="AJ60" s="48"/>
      <c r="AK60" s="50">
        <f t="shared" si="10"/>
        <v>0</v>
      </c>
      <c r="AL60" s="48">
        <v>478</v>
      </c>
      <c r="AM60" s="50">
        <f t="shared" si="11"/>
        <v>15.140956604371238</v>
      </c>
      <c r="AN60" s="48">
        <v>4144</v>
      </c>
      <c r="AO60" s="48">
        <v>16328</v>
      </c>
      <c r="AP60" s="50">
        <f t="shared" si="12"/>
        <v>5.1719987329743429</v>
      </c>
      <c r="AQ60" s="50">
        <f t="shared" si="13"/>
        <v>2.145597897503285</v>
      </c>
      <c r="AR60" s="48">
        <v>1192</v>
      </c>
      <c r="AS60" s="48">
        <v>8</v>
      </c>
      <c r="AT60" s="48">
        <v>236</v>
      </c>
      <c r="AU60" s="48">
        <f t="shared" si="3"/>
        <v>1436</v>
      </c>
      <c r="AV60" s="48" t="s">
        <v>60</v>
      </c>
      <c r="AW60" s="48"/>
      <c r="AX60" s="58">
        <v>3322</v>
      </c>
      <c r="AY60" s="48">
        <v>11164</v>
      </c>
      <c r="AZ60" s="50">
        <f t="shared" si="14"/>
        <v>3.536268609439341</v>
      </c>
      <c r="BA60" s="58">
        <v>1</v>
      </c>
      <c r="BB60" s="50">
        <f t="shared" si="15"/>
        <v>0.63351282863477987</v>
      </c>
      <c r="BC60" s="48">
        <v>14</v>
      </c>
      <c r="BD60" s="52" t="s">
        <v>62</v>
      </c>
    </row>
    <row r="61" spans="1:56" hidden="1" x14ac:dyDescent="0.25">
      <c r="A61" s="1" t="s">
        <v>272</v>
      </c>
      <c r="B61" s="2">
        <v>1856</v>
      </c>
      <c r="C61" s="2" t="s">
        <v>273</v>
      </c>
      <c r="D61" s="2">
        <v>44240</v>
      </c>
      <c r="E61" s="2" t="s">
        <v>272</v>
      </c>
      <c r="F61" s="2">
        <v>44035</v>
      </c>
      <c r="G61" s="2">
        <v>244400404</v>
      </c>
      <c r="H61" s="2" t="s">
        <v>86</v>
      </c>
      <c r="I61" s="2">
        <v>1</v>
      </c>
      <c r="J61" s="2" t="s">
        <v>115</v>
      </c>
      <c r="K61" s="2" t="s">
        <v>274</v>
      </c>
      <c r="L61" s="2">
        <v>19933</v>
      </c>
      <c r="M61" s="2">
        <v>19</v>
      </c>
      <c r="N61" s="2">
        <v>6</v>
      </c>
      <c r="O61" s="2">
        <v>3</v>
      </c>
      <c r="P61" s="2" t="s">
        <v>60</v>
      </c>
      <c r="Q61" s="2" t="s">
        <v>275</v>
      </c>
      <c r="R61" s="2">
        <v>483</v>
      </c>
      <c r="S61" s="3">
        <f t="shared" si="4"/>
        <v>2.4231174434355091E-2</v>
      </c>
      <c r="T61" s="2">
        <v>26135</v>
      </c>
      <c r="U61" s="2">
        <v>2096</v>
      </c>
      <c r="V61" s="2">
        <v>199</v>
      </c>
      <c r="W61" s="2">
        <v>20</v>
      </c>
      <c r="X61" s="2">
        <v>0</v>
      </c>
      <c r="Y61" s="2">
        <v>0</v>
      </c>
      <c r="Z61" s="2">
        <v>0</v>
      </c>
      <c r="AA61" s="2">
        <v>0</v>
      </c>
      <c r="AB61" s="2">
        <v>96</v>
      </c>
      <c r="AC61" s="2">
        <f t="shared" si="2"/>
        <v>26334</v>
      </c>
      <c r="AD61" s="4">
        <f t="shared" si="5"/>
        <v>1.3211257713339688</v>
      </c>
      <c r="AE61" s="5">
        <f t="shared" si="6"/>
        <v>54.521739130434781</v>
      </c>
      <c r="AF61" s="2">
        <f>U61+W61+Y61+AA61</f>
        <v>2116</v>
      </c>
      <c r="AG61" s="5">
        <f t="shared" si="7"/>
        <v>10.615562133146039</v>
      </c>
      <c r="AH61" s="5">
        <f t="shared" si="8"/>
        <v>12.445179584120982</v>
      </c>
      <c r="AI61" s="4">
        <f t="shared" si="9"/>
        <v>6.2225897920604911</v>
      </c>
      <c r="AJ61" s="2">
        <v>3287</v>
      </c>
      <c r="AK61" s="4">
        <f t="shared" si="10"/>
        <v>16.490242311744343</v>
      </c>
      <c r="AL61" s="2">
        <v>575</v>
      </c>
      <c r="AM61" s="4">
        <f t="shared" si="11"/>
        <v>2.8846636231375107</v>
      </c>
      <c r="AN61" s="2"/>
      <c r="AO61" s="2">
        <v>65667</v>
      </c>
      <c r="AP61" s="4">
        <f t="shared" si="12"/>
        <v>3.2943861937490593</v>
      </c>
      <c r="AQ61" s="4">
        <f t="shared" si="13"/>
        <v>2.4936204146730461</v>
      </c>
      <c r="AR61" s="2">
        <v>0</v>
      </c>
      <c r="AS61" s="2"/>
      <c r="AT61" s="2">
        <v>0</v>
      </c>
      <c r="AU61" s="2">
        <f t="shared" si="3"/>
        <v>0</v>
      </c>
      <c r="AV61" s="2" t="s">
        <v>60</v>
      </c>
      <c r="AW61" s="2"/>
      <c r="AX61" s="2">
        <v>1382</v>
      </c>
      <c r="AY61" s="2">
        <v>46690</v>
      </c>
      <c r="AZ61" s="4">
        <f t="shared" si="14"/>
        <v>2.3423468619876586</v>
      </c>
      <c r="BA61" s="2">
        <v>5.6</v>
      </c>
      <c r="BB61" s="4">
        <f t="shared" si="15"/>
        <v>0.56188230572417597</v>
      </c>
      <c r="BC61" s="2">
        <v>0</v>
      </c>
      <c r="BD61" s="7"/>
    </row>
    <row r="62" spans="1:56" x14ac:dyDescent="0.25">
      <c r="A62" s="47" t="s">
        <v>276</v>
      </c>
      <c r="B62" s="48">
        <v>13964</v>
      </c>
      <c r="C62" s="48" t="s">
        <v>146</v>
      </c>
      <c r="D62" s="48">
        <v>44810</v>
      </c>
      <c r="E62" s="48" t="s">
        <v>276</v>
      </c>
      <c r="F62" s="48">
        <v>44221</v>
      </c>
      <c r="G62" s="48">
        <v>244400453</v>
      </c>
      <c r="H62" s="48" t="s">
        <v>100</v>
      </c>
      <c r="I62" s="48">
        <v>1</v>
      </c>
      <c r="J62" s="48" t="s">
        <v>59</v>
      </c>
      <c r="K62" s="48"/>
      <c r="L62" s="48">
        <v>1560</v>
      </c>
      <c r="M62" s="48">
        <v>4</v>
      </c>
      <c r="N62" s="48">
        <v>10</v>
      </c>
      <c r="O62" s="48">
        <v>0</v>
      </c>
      <c r="P62" s="48" t="s">
        <v>60</v>
      </c>
      <c r="Q62" s="48" t="s">
        <v>277</v>
      </c>
      <c r="R62" s="48">
        <v>80</v>
      </c>
      <c r="S62" s="49">
        <f t="shared" si="4"/>
        <v>5.128205128205128E-2</v>
      </c>
      <c r="T62" s="48">
        <v>2276</v>
      </c>
      <c r="U62" s="48">
        <v>150</v>
      </c>
      <c r="V62" s="48">
        <v>0</v>
      </c>
      <c r="W62" s="48">
        <v>0</v>
      </c>
      <c r="X62" s="48">
        <v>0</v>
      </c>
      <c r="Y62" s="48">
        <v>0</v>
      </c>
      <c r="Z62" s="48">
        <v>0</v>
      </c>
      <c r="AA62" s="48">
        <v>0</v>
      </c>
      <c r="AB62" s="48">
        <v>0</v>
      </c>
      <c r="AC62" s="48">
        <f t="shared" si="2"/>
        <v>2276</v>
      </c>
      <c r="AD62" s="50">
        <f t="shared" si="5"/>
        <v>1.4589743589743589</v>
      </c>
      <c r="AE62" s="51">
        <f t="shared" si="6"/>
        <v>28.45</v>
      </c>
      <c r="AF62" s="48">
        <f>U62+W62+Y62+AA62</f>
        <v>150</v>
      </c>
      <c r="AG62" s="51">
        <f t="shared" si="7"/>
        <v>9.615384615384615</v>
      </c>
      <c r="AH62" s="51">
        <f t="shared" si="8"/>
        <v>15.173333333333334</v>
      </c>
      <c r="AI62" s="50">
        <f t="shared" si="9"/>
        <v>7.5866666666666669</v>
      </c>
      <c r="AJ62" s="48"/>
      <c r="AK62" s="50">
        <f t="shared" si="10"/>
        <v>0</v>
      </c>
      <c r="AL62" s="48">
        <v>131</v>
      </c>
      <c r="AM62" s="50">
        <f t="shared" si="11"/>
        <v>8.3974358974358978</v>
      </c>
      <c r="AN62" s="48"/>
      <c r="AO62" s="48">
        <v>3624</v>
      </c>
      <c r="AP62" s="50">
        <f t="shared" si="12"/>
        <v>2.3230769230769233</v>
      </c>
      <c r="AQ62" s="50">
        <f t="shared" si="13"/>
        <v>1.5922671353251319</v>
      </c>
      <c r="AR62" s="48"/>
      <c r="AS62" s="48"/>
      <c r="AT62" s="48"/>
      <c r="AU62" s="48">
        <f t="shared" si="3"/>
        <v>0</v>
      </c>
      <c r="AV62" s="48" t="s">
        <v>62</v>
      </c>
      <c r="AW62" s="48"/>
      <c r="AX62" s="48">
        <v>0</v>
      </c>
      <c r="AY62" s="48">
        <v>1000</v>
      </c>
      <c r="AZ62" s="50">
        <f t="shared" si="14"/>
        <v>0.64102564102564108</v>
      </c>
      <c r="BA62" s="48">
        <v>0</v>
      </c>
      <c r="BB62" s="50">
        <f t="shared" si="15"/>
        <v>0</v>
      </c>
      <c r="BC62" s="48">
        <v>13</v>
      </c>
      <c r="BD62" s="52" t="s">
        <v>62</v>
      </c>
    </row>
    <row r="63" spans="1:56" x14ac:dyDescent="0.25">
      <c r="A63" s="47" t="s">
        <v>278</v>
      </c>
      <c r="B63" s="48">
        <v>13555</v>
      </c>
      <c r="C63" s="48" t="s">
        <v>279</v>
      </c>
      <c r="D63" s="48">
        <v>44118</v>
      </c>
      <c r="E63" s="48" t="s">
        <v>278</v>
      </c>
      <c r="F63" s="48">
        <v>44041</v>
      </c>
      <c r="G63" s="48">
        <v>244400438</v>
      </c>
      <c r="H63" s="48" t="s">
        <v>215</v>
      </c>
      <c r="I63" s="48">
        <v>1</v>
      </c>
      <c r="J63" s="48" t="s">
        <v>59</v>
      </c>
      <c r="K63" s="48" t="s">
        <v>280</v>
      </c>
      <c r="L63" s="48">
        <v>5775</v>
      </c>
      <c r="M63" s="48">
        <v>17.3</v>
      </c>
      <c r="N63" s="48">
        <v>30</v>
      </c>
      <c r="O63" s="48">
        <v>2</v>
      </c>
      <c r="P63" s="48" t="s">
        <v>62</v>
      </c>
      <c r="Q63" s="48" t="s">
        <v>267</v>
      </c>
      <c r="R63" s="48">
        <v>452</v>
      </c>
      <c r="S63" s="49">
        <f t="shared" si="4"/>
        <v>7.8268398268398265E-2</v>
      </c>
      <c r="T63" s="48">
        <v>9997</v>
      </c>
      <c r="U63" s="48">
        <v>500</v>
      </c>
      <c r="V63" s="48">
        <v>108</v>
      </c>
      <c r="W63" s="48">
        <v>41</v>
      </c>
      <c r="X63" s="48">
        <v>811</v>
      </c>
      <c r="Y63" s="48">
        <v>49</v>
      </c>
      <c r="Z63" s="48">
        <v>0</v>
      </c>
      <c r="AA63" s="48">
        <v>0</v>
      </c>
      <c r="AB63" s="48">
        <v>38</v>
      </c>
      <c r="AC63" s="48">
        <f t="shared" si="2"/>
        <v>10916</v>
      </c>
      <c r="AD63" s="50">
        <f t="shared" si="5"/>
        <v>1.8902164502164502</v>
      </c>
      <c r="AE63" s="51">
        <f t="shared" si="6"/>
        <v>24.150442477876105</v>
      </c>
      <c r="AF63" s="48">
        <f>U63+W63+Y63+AA63</f>
        <v>590</v>
      </c>
      <c r="AG63" s="51">
        <f t="shared" si="7"/>
        <v>10.216450216450216</v>
      </c>
      <c r="AH63" s="51">
        <f t="shared" si="8"/>
        <v>18.501694915254237</v>
      </c>
      <c r="AI63" s="50">
        <f t="shared" si="9"/>
        <v>9.2508474576271187</v>
      </c>
      <c r="AJ63" s="48">
        <v>1575</v>
      </c>
      <c r="AK63" s="50">
        <f t="shared" si="10"/>
        <v>27.272727272727273</v>
      </c>
      <c r="AL63" s="48">
        <v>1164</v>
      </c>
      <c r="AM63" s="50">
        <f t="shared" si="11"/>
        <v>20.155844155844157</v>
      </c>
      <c r="AN63" s="48">
        <v>8593</v>
      </c>
      <c r="AO63" s="48">
        <v>35436</v>
      </c>
      <c r="AP63" s="50">
        <f t="shared" si="12"/>
        <v>6.1361038961038963</v>
      </c>
      <c r="AQ63" s="50">
        <f t="shared" si="13"/>
        <v>3.2462440454378894</v>
      </c>
      <c r="AR63" s="48">
        <v>89</v>
      </c>
      <c r="AS63" s="48"/>
      <c r="AT63" s="48">
        <v>46</v>
      </c>
      <c r="AU63" s="48">
        <f t="shared" si="3"/>
        <v>135</v>
      </c>
      <c r="AV63" s="48" t="s">
        <v>60</v>
      </c>
      <c r="AW63" s="48"/>
      <c r="AX63" s="48">
        <v>6600</v>
      </c>
      <c r="AY63" s="48">
        <v>14911</v>
      </c>
      <c r="AZ63" s="50">
        <f t="shared" si="14"/>
        <v>2.5819913419913418</v>
      </c>
      <c r="BA63" s="48">
        <v>1.8</v>
      </c>
      <c r="BB63" s="50">
        <f t="shared" si="15"/>
        <v>0.62337662337662336</v>
      </c>
      <c r="BC63" s="48">
        <v>25</v>
      </c>
      <c r="BD63" s="52"/>
    </row>
    <row r="64" spans="1:56" x14ac:dyDescent="0.25">
      <c r="A64" s="47" t="s">
        <v>281</v>
      </c>
      <c r="B64" s="48">
        <v>5713</v>
      </c>
      <c r="C64" s="48" t="s">
        <v>282</v>
      </c>
      <c r="D64" s="48">
        <v>44170</v>
      </c>
      <c r="E64" s="48" t="s">
        <v>281</v>
      </c>
      <c r="F64" s="48">
        <v>44224</v>
      </c>
      <c r="G64" s="48">
        <v>244400537</v>
      </c>
      <c r="H64" s="48" t="s">
        <v>58</v>
      </c>
      <c r="I64" s="48">
        <v>1</v>
      </c>
      <c r="J64" s="48" t="s">
        <v>59</v>
      </c>
      <c r="K64" s="48"/>
      <c r="L64" s="48">
        <v>1714</v>
      </c>
      <c r="M64" s="48">
        <v>6</v>
      </c>
      <c r="N64" s="48">
        <v>16</v>
      </c>
      <c r="O64" s="48">
        <v>1</v>
      </c>
      <c r="P64" s="48" t="s">
        <v>60</v>
      </c>
      <c r="Q64" s="48" t="s">
        <v>61</v>
      </c>
      <c r="R64" s="48">
        <v>100</v>
      </c>
      <c r="S64" s="49">
        <f t="shared" si="4"/>
        <v>5.8343057176196034E-2</v>
      </c>
      <c r="T64" s="48">
        <v>3944</v>
      </c>
      <c r="U64" s="48">
        <v>217</v>
      </c>
      <c r="V64" s="48">
        <v>79</v>
      </c>
      <c r="W64" s="48">
        <v>3</v>
      </c>
      <c r="X64" s="48">
        <v>1</v>
      </c>
      <c r="Y64" s="48">
        <v>0</v>
      </c>
      <c r="Z64" s="48">
        <v>0</v>
      </c>
      <c r="AA64" s="48">
        <v>0</v>
      </c>
      <c r="AB64" s="48">
        <v>5</v>
      </c>
      <c r="AC64" s="48">
        <f t="shared" si="2"/>
        <v>4024</v>
      </c>
      <c r="AD64" s="50">
        <f t="shared" si="5"/>
        <v>2.3477246207701286</v>
      </c>
      <c r="AE64" s="51">
        <f t="shared" si="6"/>
        <v>40.24</v>
      </c>
      <c r="AF64" s="48">
        <f>U64+W64+Y64+AA64</f>
        <v>220</v>
      </c>
      <c r="AG64" s="51">
        <f t="shared" si="7"/>
        <v>12.835472578763127</v>
      </c>
      <c r="AH64" s="51">
        <f t="shared" si="8"/>
        <v>18.290909090909089</v>
      </c>
      <c r="AI64" s="50">
        <f t="shared" si="9"/>
        <v>9.1454545454545446</v>
      </c>
      <c r="AJ64" s="48"/>
      <c r="AK64" s="50">
        <f t="shared" si="10"/>
        <v>0</v>
      </c>
      <c r="AL64" s="48">
        <v>284</v>
      </c>
      <c r="AM64" s="50">
        <f t="shared" si="11"/>
        <v>16.569428238039674</v>
      </c>
      <c r="AN64" s="48">
        <v>1202</v>
      </c>
      <c r="AO64" s="48">
        <v>5003</v>
      </c>
      <c r="AP64" s="50">
        <f t="shared" si="12"/>
        <v>2.9189031505250873</v>
      </c>
      <c r="AQ64" s="50">
        <f t="shared" si="13"/>
        <v>1.2432902584493042</v>
      </c>
      <c r="AR64" s="48">
        <v>1190</v>
      </c>
      <c r="AS64" s="48">
        <v>1</v>
      </c>
      <c r="AT64" s="48">
        <v>5</v>
      </c>
      <c r="AU64" s="48">
        <f t="shared" si="3"/>
        <v>1196</v>
      </c>
      <c r="AV64" s="48" t="s">
        <v>62</v>
      </c>
      <c r="AW64" s="48"/>
      <c r="AX64" s="58">
        <v>551</v>
      </c>
      <c r="AY64" s="48">
        <v>2709</v>
      </c>
      <c r="AZ64" s="50">
        <f t="shared" si="14"/>
        <v>1.5805134189031504</v>
      </c>
      <c r="BA64" s="58">
        <v>0.1</v>
      </c>
      <c r="BB64" s="50">
        <f t="shared" si="15"/>
        <v>0.11668611435239207</v>
      </c>
      <c r="BC64" s="48">
        <v>13</v>
      </c>
      <c r="BD64" s="52" t="s">
        <v>60</v>
      </c>
    </row>
    <row r="65" spans="1:56" x14ac:dyDescent="0.25">
      <c r="A65" s="47" t="s">
        <v>283</v>
      </c>
      <c r="B65" s="48">
        <v>1864</v>
      </c>
      <c r="C65" s="48" t="s">
        <v>80</v>
      </c>
      <c r="D65" s="48">
        <v>44690</v>
      </c>
      <c r="E65" s="48" t="s">
        <v>283</v>
      </c>
      <c r="F65" s="48">
        <v>44070</v>
      </c>
      <c r="G65" s="48">
        <v>200067635</v>
      </c>
      <c r="H65" s="48" t="s">
        <v>65</v>
      </c>
      <c r="I65" s="48">
        <v>1</v>
      </c>
      <c r="J65" s="48" t="s">
        <v>59</v>
      </c>
      <c r="K65" s="48" t="s">
        <v>284</v>
      </c>
      <c r="L65" s="48">
        <v>4786</v>
      </c>
      <c r="M65" s="48">
        <v>13.5</v>
      </c>
      <c r="N65" s="48">
        <v>14</v>
      </c>
      <c r="O65" s="48">
        <v>0</v>
      </c>
      <c r="P65" s="48" t="s">
        <v>60</v>
      </c>
      <c r="Q65" s="48" t="s">
        <v>285</v>
      </c>
      <c r="R65" s="48">
        <v>84</v>
      </c>
      <c r="S65" s="49">
        <f t="shared" si="4"/>
        <v>1.7551190973673213E-2</v>
      </c>
      <c r="T65" s="48">
        <v>7063</v>
      </c>
      <c r="U65" s="48">
        <v>767</v>
      </c>
      <c r="V65" s="48">
        <v>216</v>
      </c>
      <c r="W65" s="48">
        <v>2</v>
      </c>
      <c r="X65" s="48">
        <v>0</v>
      </c>
      <c r="Y65" s="48">
        <v>0</v>
      </c>
      <c r="Z65" s="48">
        <v>0</v>
      </c>
      <c r="AA65" s="48">
        <v>0</v>
      </c>
      <c r="AB65" s="48">
        <v>27</v>
      </c>
      <c r="AC65" s="48">
        <f t="shared" si="2"/>
        <v>7279</v>
      </c>
      <c r="AD65" s="50">
        <f t="shared" si="5"/>
        <v>1.5208942749686585</v>
      </c>
      <c r="AE65" s="51">
        <f t="shared" si="6"/>
        <v>86.654761904761898</v>
      </c>
      <c r="AF65" s="48">
        <f>U65+W65+Y65+AA65</f>
        <v>769</v>
      </c>
      <c r="AG65" s="51">
        <f t="shared" si="7"/>
        <v>16.067697450898454</v>
      </c>
      <c r="AH65" s="51">
        <f t="shared" si="8"/>
        <v>9.4655396618985694</v>
      </c>
      <c r="AI65" s="50">
        <f t="shared" si="9"/>
        <v>4.7327698309492847</v>
      </c>
      <c r="AJ65" s="48">
        <v>390</v>
      </c>
      <c r="AK65" s="50">
        <f t="shared" si="10"/>
        <v>8.1487672377768483</v>
      </c>
      <c r="AL65" s="48">
        <v>390</v>
      </c>
      <c r="AM65" s="50">
        <f t="shared" si="11"/>
        <v>8.1487672377768483</v>
      </c>
      <c r="AN65" s="48"/>
      <c r="AO65" s="48">
        <v>19945</v>
      </c>
      <c r="AP65" s="50">
        <f t="shared" si="12"/>
        <v>4.1673631424989557</v>
      </c>
      <c r="AQ65" s="50">
        <f t="shared" si="13"/>
        <v>2.7400741860145623</v>
      </c>
      <c r="AR65" s="48">
        <v>1008</v>
      </c>
      <c r="AS65" s="48"/>
      <c r="AT65" s="48">
        <v>0</v>
      </c>
      <c r="AU65" s="48">
        <f t="shared" si="3"/>
        <v>1008</v>
      </c>
      <c r="AV65" s="48" t="s">
        <v>60</v>
      </c>
      <c r="AW65" s="48"/>
      <c r="AX65" s="48">
        <v>1157</v>
      </c>
      <c r="AY65" s="48">
        <v>12119</v>
      </c>
      <c r="AZ65" s="50">
        <f t="shared" si="14"/>
        <v>2.5321771834517341</v>
      </c>
      <c r="BA65" s="48">
        <v>1.34</v>
      </c>
      <c r="BB65" s="50">
        <f t="shared" si="15"/>
        <v>0.55996656916005028</v>
      </c>
      <c r="BC65" s="48">
        <v>16</v>
      </c>
      <c r="BD65" s="52"/>
    </row>
    <row r="66" spans="1:56" x14ac:dyDescent="0.25">
      <c r="A66" s="47" t="s">
        <v>286</v>
      </c>
      <c r="B66" s="48">
        <v>1870</v>
      </c>
      <c r="C66" s="48" t="s">
        <v>287</v>
      </c>
      <c r="D66" s="48">
        <v>44310</v>
      </c>
      <c r="E66" s="48" t="s">
        <v>286</v>
      </c>
      <c r="F66" s="48">
        <v>44083</v>
      </c>
      <c r="G66" s="48">
        <v>244400438</v>
      </c>
      <c r="H66" s="48" t="s">
        <v>215</v>
      </c>
      <c r="I66" s="48">
        <v>1</v>
      </c>
      <c r="J66" s="48" t="s">
        <v>59</v>
      </c>
      <c r="K66" s="48" t="s">
        <v>288</v>
      </c>
      <c r="L66" s="48">
        <v>2471</v>
      </c>
      <c r="M66" s="48">
        <v>12</v>
      </c>
      <c r="N66" s="48">
        <v>20</v>
      </c>
      <c r="O66" s="48">
        <v>0</v>
      </c>
      <c r="P66" s="48" t="s">
        <v>60</v>
      </c>
      <c r="Q66" s="48" t="s">
        <v>289</v>
      </c>
      <c r="R66" s="48">
        <v>125</v>
      </c>
      <c r="S66" s="49">
        <f t="shared" si="4"/>
        <v>5.0586806960744635E-2</v>
      </c>
      <c r="T66" s="48">
        <v>3903</v>
      </c>
      <c r="U66" s="48">
        <v>974</v>
      </c>
      <c r="V66" s="48">
        <v>53</v>
      </c>
      <c r="W66" s="48">
        <v>0</v>
      </c>
      <c r="X66" s="48">
        <v>0</v>
      </c>
      <c r="Y66" s="48">
        <v>0</v>
      </c>
      <c r="Z66" s="48">
        <v>0</v>
      </c>
      <c r="AA66" s="48">
        <v>0</v>
      </c>
      <c r="AB66" s="48">
        <v>18</v>
      </c>
      <c r="AC66" s="48">
        <f t="shared" si="2"/>
        <v>3956</v>
      </c>
      <c r="AD66" s="50">
        <f t="shared" si="5"/>
        <v>1.6009712666936462</v>
      </c>
      <c r="AE66" s="51">
        <f t="shared" si="6"/>
        <v>31.648</v>
      </c>
      <c r="AF66" s="48">
        <f>U66+W66+Y66+AA66</f>
        <v>974</v>
      </c>
      <c r="AG66" s="51">
        <f t="shared" si="7"/>
        <v>39.417239983812223</v>
      </c>
      <c r="AH66" s="51">
        <f t="shared" si="8"/>
        <v>4.061601642710472</v>
      </c>
      <c r="AI66" s="50">
        <f t="shared" si="9"/>
        <v>2.030800821355236</v>
      </c>
      <c r="AJ66" s="48">
        <v>364</v>
      </c>
      <c r="AK66" s="50">
        <f t="shared" si="10"/>
        <v>14.730878186968839</v>
      </c>
      <c r="AL66" s="48">
        <v>167</v>
      </c>
      <c r="AM66" s="50">
        <f t="shared" si="11"/>
        <v>6.7583974099554833</v>
      </c>
      <c r="AN66" s="48">
        <v>2397</v>
      </c>
      <c r="AO66" s="48">
        <v>2836</v>
      </c>
      <c r="AP66" s="50">
        <f t="shared" si="12"/>
        <v>1.1477134763253742</v>
      </c>
      <c r="AQ66" s="50">
        <f t="shared" si="13"/>
        <v>0.71688574317492415</v>
      </c>
      <c r="AR66" s="48">
        <v>786</v>
      </c>
      <c r="AS66" s="48"/>
      <c r="AT66" s="48"/>
      <c r="AU66" s="48">
        <f t="shared" si="3"/>
        <v>786</v>
      </c>
      <c r="AV66" s="48" t="s">
        <v>60</v>
      </c>
      <c r="AW66" s="48"/>
      <c r="AX66" s="48">
        <v>4975</v>
      </c>
      <c r="AY66" s="48">
        <v>4966</v>
      </c>
      <c r="AZ66" s="50">
        <f t="shared" si="14"/>
        <v>2.0097126669364629</v>
      </c>
      <c r="BA66" s="48">
        <v>1</v>
      </c>
      <c r="BB66" s="50">
        <f t="shared" si="15"/>
        <v>0.80938891137191415</v>
      </c>
      <c r="BC66" s="48">
        <v>8</v>
      </c>
      <c r="BD66" s="52"/>
    </row>
    <row r="67" spans="1:56" x14ac:dyDescent="0.25">
      <c r="A67" s="47" t="s">
        <v>290</v>
      </c>
      <c r="B67" s="48">
        <v>14055</v>
      </c>
      <c r="C67" s="48" t="s">
        <v>120</v>
      </c>
      <c r="D67" s="48">
        <v>44270</v>
      </c>
      <c r="E67" s="48" t="s">
        <v>290</v>
      </c>
      <c r="F67" s="48">
        <v>44090</v>
      </c>
      <c r="G67" s="48">
        <v>200071546</v>
      </c>
      <c r="H67" s="48" t="s">
        <v>172</v>
      </c>
      <c r="I67" s="48">
        <v>1</v>
      </c>
      <c r="J67" s="48" t="s">
        <v>59</v>
      </c>
      <c r="K67" s="48" t="s">
        <v>291</v>
      </c>
      <c r="L67" s="48">
        <v>1575</v>
      </c>
      <c r="M67" s="48">
        <v>4</v>
      </c>
      <c r="N67" s="48">
        <v>18</v>
      </c>
      <c r="O67" s="48">
        <v>1</v>
      </c>
      <c r="P67" s="48" t="s">
        <v>62</v>
      </c>
      <c r="Q67" s="48" t="s">
        <v>212</v>
      </c>
      <c r="R67" s="48">
        <v>120</v>
      </c>
      <c r="S67" s="49">
        <f t="shared" si="4"/>
        <v>7.6190476190476197E-2</v>
      </c>
      <c r="T67" s="48">
        <v>1646</v>
      </c>
      <c r="U67" s="48">
        <v>68</v>
      </c>
      <c r="V67" s="48">
        <v>0</v>
      </c>
      <c r="W67" s="48">
        <v>0</v>
      </c>
      <c r="X67" s="48">
        <v>0</v>
      </c>
      <c r="Y67" s="48">
        <v>0</v>
      </c>
      <c r="Z67" s="48">
        <v>0</v>
      </c>
      <c r="AA67" s="48">
        <v>0</v>
      </c>
      <c r="AB67" s="48">
        <v>8</v>
      </c>
      <c r="AC67" s="48">
        <f t="shared" ref="AC67:AC130" si="16">T67+V67+X67+Z67</f>
        <v>1646</v>
      </c>
      <c r="AD67" s="50">
        <f t="shared" si="5"/>
        <v>1.0450793650793651</v>
      </c>
      <c r="AE67" s="51">
        <f t="shared" si="6"/>
        <v>13.716666666666667</v>
      </c>
      <c r="AF67" s="48">
        <f>U67+W67+Y67+AA67</f>
        <v>68</v>
      </c>
      <c r="AG67" s="51">
        <f t="shared" si="7"/>
        <v>4.3174603174603172</v>
      </c>
      <c r="AH67" s="51">
        <f t="shared" si="8"/>
        <v>24.205882352941178</v>
      </c>
      <c r="AI67" s="50">
        <f t="shared" si="9"/>
        <v>12.102941176470589</v>
      </c>
      <c r="AJ67" s="48"/>
      <c r="AK67" s="50">
        <f t="shared" si="10"/>
        <v>0</v>
      </c>
      <c r="AL67" s="48">
        <v>95</v>
      </c>
      <c r="AM67" s="50">
        <f t="shared" si="11"/>
        <v>6.0317460317460316</v>
      </c>
      <c r="AN67" s="48">
        <v>101</v>
      </c>
      <c r="AO67" s="48">
        <v>1105</v>
      </c>
      <c r="AP67" s="50">
        <f t="shared" si="12"/>
        <v>0.70158730158730154</v>
      </c>
      <c r="AQ67" s="50">
        <f t="shared" si="13"/>
        <v>0.67132442284325633</v>
      </c>
      <c r="AR67" s="48"/>
      <c r="AS67" s="48"/>
      <c r="AT67" s="48"/>
      <c r="AU67" s="48">
        <f t="shared" ref="AU67:AU130" si="17">AR67+AS67+AT67</f>
        <v>0</v>
      </c>
      <c r="AV67" s="48" t="s">
        <v>60</v>
      </c>
      <c r="AW67" s="48"/>
      <c r="AX67" s="48">
        <v>235</v>
      </c>
      <c r="AY67" s="48">
        <v>1642</v>
      </c>
      <c r="AZ67" s="50">
        <f t="shared" si="14"/>
        <v>1.0425396825396824</v>
      </c>
      <c r="BA67" s="48">
        <v>0</v>
      </c>
      <c r="BB67" s="50">
        <f t="shared" si="15"/>
        <v>0</v>
      </c>
      <c r="BC67" s="48">
        <v>8</v>
      </c>
      <c r="BD67" s="52" t="s">
        <v>60</v>
      </c>
    </row>
    <row r="68" spans="1:56" x14ac:dyDescent="0.25">
      <c r="A68" s="47" t="s">
        <v>292</v>
      </c>
      <c r="B68" s="48">
        <v>1875</v>
      </c>
      <c r="C68" s="48" t="s">
        <v>106</v>
      </c>
      <c r="D68" s="48">
        <v>44620</v>
      </c>
      <c r="E68" s="48" t="s">
        <v>292</v>
      </c>
      <c r="F68" s="48">
        <v>44101</v>
      </c>
      <c r="G68" s="48">
        <v>244400404</v>
      </c>
      <c r="H68" s="48" t="s">
        <v>86</v>
      </c>
      <c r="I68" s="48">
        <v>1</v>
      </c>
      <c r="J68" s="48" t="s">
        <v>59</v>
      </c>
      <c r="K68" s="48" t="s">
        <v>293</v>
      </c>
      <c r="L68" s="48">
        <v>6405</v>
      </c>
      <c r="M68" s="48">
        <v>17</v>
      </c>
      <c r="N68" s="48">
        <v>55</v>
      </c>
      <c r="O68" s="48">
        <v>5</v>
      </c>
      <c r="P68" s="48" t="s">
        <v>62</v>
      </c>
      <c r="Q68" s="48" t="s">
        <v>294</v>
      </c>
      <c r="R68" s="48">
        <v>470</v>
      </c>
      <c r="S68" s="49">
        <f t="shared" ref="S68:S131" si="18">R68/L68</f>
        <v>7.3380171740827477E-2</v>
      </c>
      <c r="T68" s="48">
        <v>13503</v>
      </c>
      <c r="U68" s="48">
        <v>1594</v>
      </c>
      <c r="V68" s="48">
        <v>134</v>
      </c>
      <c r="W68" s="48">
        <v>5</v>
      </c>
      <c r="X68" s="48">
        <v>1364</v>
      </c>
      <c r="Y68" s="48">
        <v>174</v>
      </c>
      <c r="Z68" s="48">
        <v>0</v>
      </c>
      <c r="AA68" s="48">
        <v>0</v>
      </c>
      <c r="AB68" s="48">
        <v>44</v>
      </c>
      <c r="AC68" s="48">
        <f t="shared" si="16"/>
        <v>15001</v>
      </c>
      <c r="AD68" s="50">
        <f t="shared" ref="AD68:AD131" si="19">AC68/L68</f>
        <v>2.3420765027322403</v>
      </c>
      <c r="AE68" s="51">
        <f t="shared" ref="AE68:AE131" si="20">AC68/R68</f>
        <v>31.917021276595744</v>
      </c>
      <c r="AF68" s="48">
        <f>U68+W68+Y68+AA68</f>
        <v>1773</v>
      </c>
      <c r="AG68" s="51">
        <f t="shared" ref="AG68:AG131" si="21">AF68*100/L68</f>
        <v>27.681498829039814</v>
      </c>
      <c r="AH68" s="51">
        <f t="shared" ref="AH68:AH131" si="22">AC68/AF68</f>
        <v>8.4608009024252677</v>
      </c>
      <c r="AI68" s="50">
        <f t="shared" ref="AI68:AI131" si="23">AH68/2</f>
        <v>4.2304004512126339</v>
      </c>
      <c r="AJ68" s="48">
        <v>1761</v>
      </c>
      <c r="AK68" s="50">
        <f t="shared" ref="AK68:AK131" si="24">AJ68*100/L68</f>
        <v>27.494145199063233</v>
      </c>
      <c r="AL68" s="48">
        <v>1129</v>
      </c>
      <c r="AM68" s="50">
        <f t="shared" ref="AM68:AM131" si="25">AL68*100/L68</f>
        <v>17.626854020296644</v>
      </c>
      <c r="AN68" s="48"/>
      <c r="AO68" s="48">
        <v>41014</v>
      </c>
      <c r="AP68" s="50">
        <f t="shared" ref="AP68:AP131" si="26">AO68/L68</f>
        <v>6.4034348165495709</v>
      </c>
      <c r="AQ68" s="50">
        <f t="shared" ref="AQ68:AQ131" si="27">AO68/AC68</f>
        <v>2.7340843943737085</v>
      </c>
      <c r="AR68" s="48"/>
      <c r="AS68" s="48"/>
      <c r="AT68" s="48"/>
      <c r="AU68" s="48">
        <f t="shared" si="17"/>
        <v>0</v>
      </c>
      <c r="AV68" s="48" t="s">
        <v>60</v>
      </c>
      <c r="AW68" s="48"/>
      <c r="AX68" s="48">
        <v>10000</v>
      </c>
      <c r="AY68" s="48">
        <v>16600</v>
      </c>
      <c r="AZ68" s="50">
        <f t="shared" ref="AZ68:AZ131" si="28">AY68/L68</f>
        <v>2.5917252146760346</v>
      </c>
      <c r="BA68" s="48">
        <v>3.54</v>
      </c>
      <c r="BB68" s="50">
        <f t="shared" ref="BB68:BB131" si="29">BA68/(L68/2000)</f>
        <v>1.1053864168618266</v>
      </c>
      <c r="BC68" s="48">
        <v>0</v>
      </c>
      <c r="BD68" s="52"/>
    </row>
    <row r="69" spans="1:56" x14ac:dyDescent="0.25">
      <c r="A69" s="47" t="s">
        <v>295</v>
      </c>
      <c r="B69" s="48">
        <v>1883</v>
      </c>
      <c r="C69" s="48" t="s">
        <v>296</v>
      </c>
      <c r="D69" s="48">
        <v>44770</v>
      </c>
      <c r="E69" s="48" t="s">
        <v>295</v>
      </c>
      <c r="F69" s="48">
        <v>44126</v>
      </c>
      <c r="G69" s="48">
        <v>200067346</v>
      </c>
      <c r="H69" s="48" t="s">
        <v>150</v>
      </c>
      <c r="I69" s="48">
        <v>1</v>
      </c>
      <c r="J69" s="48" t="s">
        <v>59</v>
      </c>
      <c r="K69" s="48" t="s">
        <v>297</v>
      </c>
      <c r="L69" s="48">
        <v>4455</v>
      </c>
      <c r="M69" s="48">
        <v>20.5</v>
      </c>
      <c r="N69" s="48">
        <v>40</v>
      </c>
      <c r="O69" s="48">
        <v>5</v>
      </c>
      <c r="P69" s="48" t="s">
        <v>62</v>
      </c>
      <c r="Q69" s="48" t="s">
        <v>130</v>
      </c>
      <c r="R69" s="48">
        <v>560</v>
      </c>
      <c r="S69" s="49">
        <f t="shared" si="18"/>
        <v>0.12570145903479238</v>
      </c>
      <c r="T69" s="48">
        <v>11219</v>
      </c>
      <c r="U69" s="48">
        <v>1373</v>
      </c>
      <c r="V69" s="48">
        <v>226</v>
      </c>
      <c r="W69" s="48">
        <v>36</v>
      </c>
      <c r="X69" s="48">
        <v>961</v>
      </c>
      <c r="Y69" s="48">
        <v>80</v>
      </c>
      <c r="Z69" s="48">
        <v>0</v>
      </c>
      <c r="AA69" s="48">
        <v>0</v>
      </c>
      <c r="AB69" s="48">
        <v>43</v>
      </c>
      <c r="AC69" s="48">
        <f t="shared" si="16"/>
        <v>12406</v>
      </c>
      <c r="AD69" s="50">
        <f t="shared" si="19"/>
        <v>2.7847362514029181</v>
      </c>
      <c r="AE69" s="51">
        <f t="shared" si="20"/>
        <v>22.153571428571428</v>
      </c>
      <c r="AF69" s="48">
        <f>U69+W69+Y69+AA69</f>
        <v>1489</v>
      </c>
      <c r="AG69" s="51">
        <f t="shared" si="21"/>
        <v>33.423120089786757</v>
      </c>
      <c r="AH69" s="51">
        <f t="shared" si="22"/>
        <v>8.3317662860980519</v>
      </c>
      <c r="AI69" s="50">
        <f t="shared" si="23"/>
        <v>4.165883143049026</v>
      </c>
      <c r="AJ69" s="48">
        <v>1411</v>
      </c>
      <c r="AK69" s="50">
        <f t="shared" si="24"/>
        <v>31.672278338945006</v>
      </c>
      <c r="AL69" s="48">
        <v>1071</v>
      </c>
      <c r="AM69" s="50">
        <f t="shared" si="25"/>
        <v>24.040404040404042</v>
      </c>
      <c r="AN69" s="48">
        <v>6900</v>
      </c>
      <c r="AO69" s="48">
        <v>30754</v>
      </c>
      <c r="AP69" s="50">
        <f t="shared" si="26"/>
        <v>6.9032547699214364</v>
      </c>
      <c r="AQ69" s="50">
        <f t="shared" si="27"/>
        <v>2.4789617926809608</v>
      </c>
      <c r="AR69" s="48">
        <v>1629</v>
      </c>
      <c r="AS69" s="48"/>
      <c r="AT69" s="48">
        <v>585</v>
      </c>
      <c r="AU69" s="48">
        <f t="shared" si="17"/>
        <v>2214</v>
      </c>
      <c r="AV69" s="48" t="s">
        <v>62</v>
      </c>
      <c r="AW69" s="48" t="s">
        <v>298</v>
      </c>
      <c r="AX69" s="48">
        <v>7056</v>
      </c>
      <c r="AY69" s="48">
        <v>22549</v>
      </c>
      <c r="AZ69" s="50">
        <f t="shared" si="28"/>
        <v>5.0615039281705947</v>
      </c>
      <c r="BA69" s="59">
        <v>3.3</v>
      </c>
      <c r="BB69" s="50">
        <f t="shared" si="29"/>
        <v>1.4814814814814814</v>
      </c>
      <c r="BC69" s="48">
        <v>6</v>
      </c>
      <c r="BD69" s="52"/>
    </row>
    <row r="70" spans="1:56" x14ac:dyDescent="0.25">
      <c r="A70" s="47" t="s">
        <v>299</v>
      </c>
      <c r="B70" s="48">
        <v>13994</v>
      </c>
      <c r="C70" s="48" t="s">
        <v>300</v>
      </c>
      <c r="D70" s="48">
        <v>44140</v>
      </c>
      <c r="E70" s="48" t="s">
        <v>299</v>
      </c>
      <c r="F70" s="48">
        <v>44127</v>
      </c>
      <c r="G70" s="48">
        <v>200067635</v>
      </c>
      <c r="H70" s="48" t="s">
        <v>65</v>
      </c>
      <c r="I70" s="48">
        <v>1</v>
      </c>
      <c r="J70" s="48" t="s">
        <v>59</v>
      </c>
      <c r="K70" s="48" t="s">
        <v>301</v>
      </c>
      <c r="L70" s="48">
        <v>2701</v>
      </c>
      <c r="M70" s="48">
        <v>4.5</v>
      </c>
      <c r="N70" s="48"/>
      <c r="O70" s="48"/>
      <c r="P70" s="48" t="s">
        <v>60</v>
      </c>
      <c r="Q70" s="48"/>
      <c r="R70" s="48"/>
      <c r="S70" s="49">
        <f t="shared" si="18"/>
        <v>0</v>
      </c>
      <c r="T70" s="48"/>
      <c r="U70" s="48"/>
      <c r="V70" s="48"/>
      <c r="W70" s="48"/>
      <c r="X70" s="48"/>
      <c r="Y70" s="48"/>
      <c r="Z70" s="48"/>
      <c r="AA70" s="48"/>
      <c r="AB70" s="48"/>
      <c r="AC70" s="48">
        <f t="shared" si="16"/>
        <v>0</v>
      </c>
      <c r="AD70" s="50">
        <f t="shared" si="19"/>
        <v>0</v>
      </c>
      <c r="AE70" s="51" t="e">
        <f t="shared" si="20"/>
        <v>#DIV/0!</v>
      </c>
      <c r="AF70" s="48">
        <f>U70+W70+Y70+AA70</f>
        <v>0</v>
      </c>
      <c r="AG70" s="51">
        <f t="shared" si="21"/>
        <v>0</v>
      </c>
      <c r="AH70" s="51" t="e">
        <f t="shared" si="22"/>
        <v>#DIV/0!</v>
      </c>
      <c r="AI70" s="50" t="e">
        <f t="shared" si="23"/>
        <v>#DIV/0!</v>
      </c>
      <c r="AJ70" s="48"/>
      <c r="AK70" s="50">
        <f t="shared" si="24"/>
        <v>0</v>
      </c>
      <c r="AL70" s="48"/>
      <c r="AM70" s="50">
        <f t="shared" si="25"/>
        <v>0</v>
      </c>
      <c r="AN70" s="48"/>
      <c r="AO70" s="48"/>
      <c r="AP70" s="50">
        <f t="shared" si="26"/>
        <v>0</v>
      </c>
      <c r="AQ70" s="50" t="e">
        <f t="shared" si="27"/>
        <v>#DIV/0!</v>
      </c>
      <c r="AR70" s="48"/>
      <c r="AS70" s="48"/>
      <c r="AT70" s="48"/>
      <c r="AU70" s="48">
        <f t="shared" si="17"/>
        <v>0</v>
      </c>
      <c r="AV70" s="48" t="s">
        <v>60</v>
      </c>
      <c r="AW70" s="48"/>
      <c r="AX70" s="48"/>
      <c r="AY70" s="48"/>
      <c r="AZ70" s="50">
        <f t="shared" si="28"/>
        <v>0</v>
      </c>
      <c r="BA70" s="48">
        <v>0</v>
      </c>
      <c r="BB70" s="50">
        <f t="shared" si="29"/>
        <v>0</v>
      </c>
      <c r="BC70" s="48"/>
      <c r="BD70" s="52" t="s">
        <v>60</v>
      </c>
    </row>
    <row r="71" spans="1:56" x14ac:dyDescent="0.25">
      <c r="A71" s="47" t="s">
        <v>302</v>
      </c>
      <c r="B71" s="48">
        <v>4738</v>
      </c>
      <c r="C71" s="48" t="s">
        <v>303</v>
      </c>
      <c r="D71" s="48">
        <v>44330</v>
      </c>
      <c r="E71" s="48" t="s">
        <v>302</v>
      </c>
      <c r="F71" s="48">
        <v>44140</v>
      </c>
      <c r="G71" s="48">
        <v>200067866</v>
      </c>
      <c r="H71" s="48" t="s">
        <v>192</v>
      </c>
      <c r="I71" s="48">
        <v>1</v>
      </c>
      <c r="J71" s="48" t="s">
        <v>59</v>
      </c>
      <c r="K71" s="48" t="s">
        <v>264</v>
      </c>
      <c r="L71" s="48">
        <v>1554</v>
      </c>
      <c r="M71" s="48">
        <v>7</v>
      </c>
      <c r="N71" s="48">
        <v>20</v>
      </c>
      <c r="O71" s="48">
        <v>0</v>
      </c>
      <c r="P71" s="48" t="s">
        <v>62</v>
      </c>
      <c r="Q71" s="48" t="s">
        <v>194</v>
      </c>
      <c r="R71" s="48">
        <v>146</v>
      </c>
      <c r="S71" s="49">
        <f t="shared" si="18"/>
        <v>9.3951093951093953E-2</v>
      </c>
      <c r="T71" s="48">
        <v>3550</v>
      </c>
      <c r="U71" s="48">
        <v>247</v>
      </c>
      <c r="V71" s="48"/>
      <c r="W71" s="48"/>
      <c r="X71" s="48">
        <v>214</v>
      </c>
      <c r="Y71" s="48">
        <v>9</v>
      </c>
      <c r="Z71" s="48">
        <v>0</v>
      </c>
      <c r="AA71" s="48">
        <v>0</v>
      </c>
      <c r="AB71" s="48">
        <v>7</v>
      </c>
      <c r="AC71" s="48">
        <f t="shared" si="16"/>
        <v>3764</v>
      </c>
      <c r="AD71" s="50">
        <f t="shared" si="19"/>
        <v>2.4221364221364223</v>
      </c>
      <c r="AE71" s="51">
        <f t="shared" si="20"/>
        <v>25.780821917808218</v>
      </c>
      <c r="AF71" s="48">
        <f>U71+W71+Y71+AA71</f>
        <v>256</v>
      </c>
      <c r="AG71" s="51">
        <f t="shared" si="21"/>
        <v>16.473616473616474</v>
      </c>
      <c r="AH71" s="51">
        <f t="shared" si="22"/>
        <v>14.703125</v>
      </c>
      <c r="AI71" s="50">
        <f t="shared" si="23"/>
        <v>7.3515625</v>
      </c>
      <c r="AJ71" s="48"/>
      <c r="AK71" s="50">
        <f t="shared" si="24"/>
        <v>0</v>
      </c>
      <c r="AL71" s="48">
        <v>141</v>
      </c>
      <c r="AM71" s="50">
        <f t="shared" si="25"/>
        <v>9.0733590733590734</v>
      </c>
      <c r="AN71" s="48"/>
      <c r="AO71" s="59">
        <v>3750</v>
      </c>
      <c r="AP71" s="50">
        <f t="shared" si="26"/>
        <v>2.413127413127413</v>
      </c>
      <c r="AQ71" s="50">
        <f t="shared" si="27"/>
        <v>0.99628055260361315</v>
      </c>
      <c r="AR71" s="48">
        <v>293</v>
      </c>
      <c r="AS71" s="48"/>
      <c r="AT71" s="48">
        <v>6</v>
      </c>
      <c r="AU71" s="48">
        <f t="shared" si="17"/>
        <v>299</v>
      </c>
      <c r="AV71" s="48" t="s">
        <v>60</v>
      </c>
      <c r="AW71" s="48"/>
      <c r="AX71" s="48">
        <v>8800</v>
      </c>
      <c r="AY71" s="48">
        <v>3328</v>
      </c>
      <c r="AZ71" s="50">
        <f t="shared" si="28"/>
        <v>2.1415701415701416</v>
      </c>
      <c r="BA71" s="58">
        <v>0.5</v>
      </c>
      <c r="BB71" s="50">
        <f t="shared" si="29"/>
        <v>0.64350064350064351</v>
      </c>
      <c r="BC71" s="48">
        <v>20</v>
      </c>
      <c r="BD71" s="52" t="s">
        <v>60</v>
      </c>
    </row>
    <row r="72" spans="1:56" x14ac:dyDescent="0.25">
      <c r="A72" s="47" t="s">
        <v>304</v>
      </c>
      <c r="B72" s="48">
        <v>14134</v>
      </c>
      <c r="C72" s="48" t="s">
        <v>305</v>
      </c>
      <c r="D72" s="48">
        <v>44430</v>
      </c>
      <c r="E72" s="48" t="s">
        <v>304</v>
      </c>
      <c r="F72" s="48">
        <v>44141</v>
      </c>
      <c r="G72" s="48">
        <v>200067866</v>
      </c>
      <c r="H72" s="48" t="s">
        <v>192</v>
      </c>
      <c r="I72" s="48">
        <v>1</v>
      </c>
      <c r="J72" s="48" t="s">
        <v>59</v>
      </c>
      <c r="K72" s="48" t="s">
        <v>264</v>
      </c>
      <c r="L72" s="48">
        <v>1300</v>
      </c>
      <c r="M72" s="48">
        <v>7.5</v>
      </c>
      <c r="N72" s="48">
        <v>5</v>
      </c>
      <c r="O72" s="48">
        <v>0</v>
      </c>
      <c r="P72" s="48" t="s">
        <v>62</v>
      </c>
      <c r="Q72" s="48" t="s">
        <v>194</v>
      </c>
      <c r="R72" s="48">
        <v>94</v>
      </c>
      <c r="S72" s="49">
        <f t="shared" si="18"/>
        <v>7.2307692307692309E-2</v>
      </c>
      <c r="T72" s="48">
        <v>3493</v>
      </c>
      <c r="U72" s="48">
        <v>1929</v>
      </c>
      <c r="V72" s="48">
        <v>0</v>
      </c>
      <c r="W72" s="48">
        <v>0</v>
      </c>
      <c r="X72" s="48">
        <v>129</v>
      </c>
      <c r="Y72" s="48">
        <v>8</v>
      </c>
      <c r="Z72" s="48">
        <v>0</v>
      </c>
      <c r="AA72" s="48">
        <v>0</v>
      </c>
      <c r="AB72" s="48">
        <v>6</v>
      </c>
      <c r="AC72" s="48">
        <f t="shared" si="16"/>
        <v>3622</v>
      </c>
      <c r="AD72" s="50">
        <f t="shared" si="19"/>
        <v>2.7861538461538462</v>
      </c>
      <c r="AE72" s="51">
        <f t="shared" si="20"/>
        <v>38.531914893617021</v>
      </c>
      <c r="AF72" s="48">
        <f>U72+W72+Y72+AA72</f>
        <v>1937</v>
      </c>
      <c r="AG72" s="51">
        <f t="shared" si="21"/>
        <v>149</v>
      </c>
      <c r="AH72" s="51">
        <f t="shared" si="22"/>
        <v>1.8699019101703664</v>
      </c>
      <c r="AI72" s="50">
        <f t="shared" si="23"/>
        <v>0.93495095508518322</v>
      </c>
      <c r="AJ72" s="48"/>
      <c r="AK72" s="50">
        <f t="shared" si="24"/>
        <v>0</v>
      </c>
      <c r="AL72" s="48">
        <v>123</v>
      </c>
      <c r="AM72" s="50">
        <f t="shared" si="25"/>
        <v>9.4615384615384617</v>
      </c>
      <c r="AN72" s="48"/>
      <c r="AO72" s="48">
        <v>2074</v>
      </c>
      <c r="AP72" s="50">
        <f t="shared" si="26"/>
        <v>1.5953846153846154</v>
      </c>
      <c r="AQ72" s="50">
        <f t="shared" si="27"/>
        <v>0.57261181667586969</v>
      </c>
      <c r="AR72" s="48">
        <v>67</v>
      </c>
      <c r="AS72" s="48"/>
      <c r="AT72" s="48">
        <v>2</v>
      </c>
      <c r="AU72" s="48">
        <f t="shared" si="17"/>
        <v>69</v>
      </c>
      <c r="AV72" s="48" t="s">
        <v>60</v>
      </c>
      <c r="AW72" s="48"/>
      <c r="AX72" s="48">
        <v>8800</v>
      </c>
      <c r="AY72" s="48">
        <v>3244</v>
      </c>
      <c r="AZ72" s="50">
        <f t="shared" si="28"/>
        <v>2.4953846153846153</v>
      </c>
      <c r="BA72" s="58">
        <v>0.4</v>
      </c>
      <c r="BB72" s="50">
        <f t="shared" si="29"/>
        <v>0.61538461538461542</v>
      </c>
      <c r="BC72" s="48">
        <v>14</v>
      </c>
      <c r="BD72" s="52" t="s">
        <v>60</v>
      </c>
    </row>
    <row r="73" spans="1:56" x14ac:dyDescent="0.25">
      <c r="A73" s="47" t="s">
        <v>306</v>
      </c>
      <c r="B73" s="48">
        <v>14135</v>
      </c>
      <c r="C73" s="48" t="s">
        <v>307</v>
      </c>
      <c r="D73" s="48">
        <v>44522</v>
      </c>
      <c r="E73" s="48" t="s">
        <v>306</v>
      </c>
      <c r="F73" s="48">
        <v>44222</v>
      </c>
      <c r="G73" s="48">
        <v>244400552</v>
      </c>
      <c r="H73" s="48" t="s">
        <v>70</v>
      </c>
      <c r="I73" s="48">
        <v>1</v>
      </c>
      <c r="J73" s="48" t="s">
        <v>59</v>
      </c>
      <c r="K73" s="48" t="s">
        <v>71</v>
      </c>
      <c r="L73" s="48">
        <v>1231</v>
      </c>
      <c r="M73" s="48">
        <v>4</v>
      </c>
      <c r="N73" s="48">
        <v>10</v>
      </c>
      <c r="O73" s="48">
        <v>0</v>
      </c>
      <c r="P73" s="48" t="s">
        <v>62</v>
      </c>
      <c r="Q73" s="48" t="s">
        <v>72</v>
      </c>
      <c r="R73" s="48">
        <v>100</v>
      </c>
      <c r="S73" s="49">
        <f t="shared" si="18"/>
        <v>8.1234768480909825E-2</v>
      </c>
      <c r="T73" s="48">
        <v>2502</v>
      </c>
      <c r="U73" s="48">
        <v>161</v>
      </c>
      <c r="V73" s="48">
        <v>5</v>
      </c>
      <c r="W73" s="48">
        <v>0</v>
      </c>
      <c r="X73" s="48">
        <v>125</v>
      </c>
      <c r="Y73" s="48">
        <v>3</v>
      </c>
      <c r="Z73" s="48">
        <v>0</v>
      </c>
      <c r="AA73" s="48">
        <v>0</v>
      </c>
      <c r="AB73" s="48">
        <v>5</v>
      </c>
      <c r="AC73" s="48">
        <f t="shared" si="16"/>
        <v>2632</v>
      </c>
      <c r="AD73" s="50">
        <f t="shared" si="19"/>
        <v>2.1380991064175467</v>
      </c>
      <c r="AE73" s="51">
        <f t="shared" si="20"/>
        <v>26.32</v>
      </c>
      <c r="AF73" s="48">
        <f>U73+W73+Y73+AA73</f>
        <v>164</v>
      </c>
      <c r="AG73" s="51">
        <f t="shared" si="21"/>
        <v>13.322502030869211</v>
      </c>
      <c r="AH73" s="51">
        <f t="shared" si="22"/>
        <v>16.048780487804876</v>
      </c>
      <c r="AI73" s="50">
        <f t="shared" si="23"/>
        <v>8.0243902439024382</v>
      </c>
      <c r="AJ73" s="48"/>
      <c r="AK73" s="50">
        <f t="shared" si="24"/>
        <v>0</v>
      </c>
      <c r="AL73" s="48">
        <v>163</v>
      </c>
      <c r="AM73" s="50">
        <f t="shared" si="25"/>
        <v>13.241267262388302</v>
      </c>
      <c r="AN73" s="48"/>
      <c r="AO73" s="48">
        <v>1770</v>
      </c>
      <c r="AP73" s="50">
        <f t="shared" si="26"/>
        <v>1.4378554021121039</v>
      </c>
      <c r="AQ73" s="50">
        <f t="shared" si="27"/>
        <v>0.67249240121580545</v>
      </c>
      <c r="AR73" s="48"/>
      <c r="AS73" s="48"/>
      <c r="AT73" s="48"/>
      <c r="AU73" s="48">
        <f t="shared" si="17"/>
        <v>0</v>
      </c>
      <c r="AV73" s="48" t="s">
        <v>62</v>
      </c>
      <c r="AW73" s="48" t="s">
        <v>73</v>
      </c>
      <c r="AX73" s="58">
        <v>197</v>
      </c>
      <c r="AY73" s="58">
        <v>1750</v>
      </c>
      <c r="AZ73" s="50">
        <f t="shared" si="28"/>
        <v>1.4216084484159219</v>
      </c>
      <c r="BA73" s="48">
        <v>0.1</v>
      </c>
      <c r="BB73" s="50">
        <f t="shared" si="29"/>
        <v>0.16246953696181965</v>
      </c>
      <c r="BC73" s="58">
        <v>2</v>
      </c>
      <c r="BD73" s="52" t="s">
        <v>60</v>
      </c>
    </row>
    <row r="74" spans="1:56" x14ac:dyDescent="0.25">
      <c r="A74" s="47" t="s">
        <v>308</v>
      </c>
      <c r="B74" s="48">
        <v>1908</v>
      </c>
      <c r="C74" s="48" t="s">
        <v>309</v>
      </c>
      <c r="D74" s="48">
        <v>44420</v>
      </c>
      <c r="E74" s="48" t="s">
        <v>308</v>
      </c>
      <c r="F74" s="48">
        <v>44211</v>
      </c>
      <c r="G74" s="48">
        <v>244400610</v>
      </c>
      <c r="H74" s="48" t="s">
        <v>76</v>
      </c>
      <c r="I74" s="48">
        <v>1</v>
      </c>
      <c r="J74" s="48" t="s">
        <v>59</v>
      </c>
      <c r="K74" s="48" t="s">
        <v>310</v>
      </c>
      <c r="L74" s="48">
        <v>4673</v>
      </c>
      <c r="M74" s="48">
        <v>20</v>
      </c>
      <c r="N74" s="48">
        <v>40</v>
      </c>
      <c r="O74" s="48">
        <v>3</v>
      </c>
      <c r="P74" s="48" t="s">
        <v>62</v>
      </c>
      <c r="Q74" s="48" t="s">
        <v>311</v>
      </c>
      <c r="R74" s="48">
        <v>430</v>
      </c>
      <c r="S74" s="49">
        <f t="shared" si="18"/>
        <v>9.20179756045367E-2</v>
      </c>
      <c r="T74" s="48">
        <v>21550</v>
      </c>
      <c r="U74" s="48">
        <v>1065</v>
      </c>
      <c r="V74" s="48">
        <v>818</v>
      </c>
      <c r="W74" s="48">
        <v>20</v>
      </c>
      <c r="X74" s="48">
        <v>1333</v>
      </c>
      <c r="Y74" s="48">
        <v>56</v>
      </c>
      <c r="Z74" s="48">
        <v>0</v>
      </c>
      <c r="AA74" s="48">
        <v>0</v>
      </c>
      <c r="AB74" s="48">
        <v>39</v>
      </c>
      <c r="AC74" s="48">
        <f t="shared" si="16"/>
        <v>23701</v>
      </c>
      <c r="AD74" s="50">
        <f t="shared" si="19"/>
        <v>5.0719024181468004</v>
      </c>
      <c r="AE74" s="51">
        <f t="shared" si="20"/>
        <v>55.118604651162791</v>
      </c>
      <c r="AF74" s="48">
        <f>U74+W74+Y74+AA74</f>
        <v>1141</v>
      </c>
      <c r="AG74" s="51">
        <f t="shared" si="21"/>
        <v>24.416862829017763</v>
      </c>
      <c r="AH74" s="51">
        <f t="shared" si="22"/>
        <v>20.772129710780018</v>
      </c>
      <c r="AI74" s="50">
        <f t="shared" si="23"/>
        <v>10.386064855390009</v>
      </c>
      <c r="AJ74" s="48"/>
      <c r="AK74" s="50">
        <f t="shared" si="24"/>
        <v>0</v>
      </c>
      <c r="AL74" s="48"/>
      <c r="AM74" s="50">
        <f t="shared" si="25"/>
        <v>0</v>
      </c>
      <c r="AN74" s="48"/>
      <c r="AO74" s="48">
        <v>28743</v>
      </c>
      <c r="AP74" s="50">
        <f t="shared" si="26"/>
        <v>6.1508666809330199</v>
      </c>
      <c r="AQ74" s="50">
        <f t="shared" si="27"/>
        <v>1.2127336399308046</v>
      </c>
      <c r="AR74" s="48">
        <v>678</v>
      </c>
      <c r="AS74" s="48"/>
      <c r="AT74" s="48">
        <v>455</v>
      </c>
      <c r="AU74" s="48">
        <f t="shared" si="17"/>
        <v>1133</v>
      </c>
      <c r="AV74" s="48" t="s">
        <v>60</v>
      </c>
      <c r="AW74" s="48"/>
      <c r="AX74" s="48">
        <v>3530</v>
      </c>
      <c r="AY74" s="48">
        <v>18162</v>
      </c>
      <c r="AZ74" s="50">
        <f t="shared" si="28"/>
        <v>3.886582495185106</v>
      </c>
      <c r="BA74" s="48">
        <v>2.17</v>
      </c>
      <c r="BB74" s="50">
        <f t="shared" si="29"/>
        <v>0.92873956772950994</v>
      </c>
      <c r="BC74" s="48">
        <v>0</v>
      </c>
      <c r="BD74" s="52"/>
    </row>
    <row r="75" spans="1:56" x14ac:dyDescent="0.25">
      <c r="A75" s="47" t="s">
        <v>312</v>
      </c>
      <c r="B75" s="48">
        <v>13192</v>
      </c>
      <c r="C75" s="48" t="s">
        <v>313</v>
      </c>
      <c r="D75" s="48">
        <v>44260</v>
      </c>
      <c r="E75" s="48" t="s">
        <v>312</v>
      </c>
      <c r="F75" s="48">
        <v>44080</v>
      </c>
      <c r="G75" s="48">
        <v>200072734</v>
      </c>
      <c r="H75" s="48" t="s">
        <v>111</v>
      </c>
      <c r="I75" s="48">
        <v>1</v>
      </c>
      <c r="J75" s="48" t="s">
        <v>59</v>
      </c>
      <c r="K75" s="48" t="s">
        <v>133</v>
      </c>
      <c r="L75" s="48">
        <v>795</v>
      </c>
      <c r="M75" s="48">
        <v>4</v>
      </c>
      <c r="N75" s="48">
        <v>10</v>
      </c>
      <c r="O75" s="48">
        <v>1</v>
      </c>
      <c r="P75" s="48" t="s">
        <v>60</v>
      </c>
      <c r="Q75" s="48" t="s">
        <v>113</v>
      </c>
      <c r="R75" s="48">
        <v>61</v>
      </c>
      <c r="S75" s="49">
        <f t="shared" si="18"/>
        <v>7.672955974842767E-2</v>
      </c>
      <c r="T75" s="48">
        <v>3088</v>
      </c>
      <c r="U75" s="48">
        <v>555</v>
      </c>
      <c r="V75" s="48">
        <v>3</v>
      </c>
      <c r="W75" s="48">
        <v>2</v>
      </c>
      <c r="X75" s="48">
        <v>12</v>
      </c>
      <c r="Y75" s="48">
        <v>0</v>
      </c>
      <c r="Z75" s="48">
        <v>0</v>
      </c>
      <c r="AA75" s="48">
        <v>0</v>
      </c>
      <c r="AB75" s="48">
        <v>12</v>
      </c>
      <c r="AC75" s="48">
        <f t="shared" si="16"/>
        <v>3103</v>
      </c>
      <c r="AD75" s="50">
        <f t="shared" si="19"/>
        <v>3.9031446540880501</v>
      </c>
      <c r="AE75" s="51">
        <f t="shared" si="20"/>
        <v>50.868852459016395</v>
      </c>
      <c r="AF75" s="48">
        <f>U75+W75+Y75+AA75</f>
        <v>557</v>
      </c>
      <c r="AG75" s="51">
        <f t="shared" si="21"/>
        <v>70.062893081761004</v>
      </c>
      <c r="AH75" s="51">
        <f t="shared" si="22"/>
        <v>5.570915619389587</v>
      </c>
      <c r="AI75" s="50">
        <f t="shared" si="23"/>
        <v>2.7854578096947935</v>
      </c>
      <c r="AJ75" s="48"/>
      <c r="AK75" s="50">
        <f t="shared" si="24"/>
        <v>0</v>
      </c>
      <c r="AL75" s="48">
        <v>112</v>
      </c>
      <c r="AM75" s="50">
        <f t="shared" si="25"/>
        <v>14.088050314465409</v>
      </c>
      <c r="AN75" s="48">
        <v>800</v>
      </c>
      <c r="AO75" s="48">
        <v>2624</v>
      </c>
      <c r="AP75" s="50">
        <f t="shared" si="26"/>
        <v>3.3006289308176102</v>
      </c>
      <c r="AQ75" s="50">
        <f t="shared" si="27"/>
        <v>0.84563325813728651</v>
      </c>
      <c r="AR75" s="48">
        <v>444</v>
      </c>
      <c r="AS75" s="48">
        <v>0</v>
      </c>
      <c r="AT75" s="48">
        <v>2</v>
      </c>
      <c r="AU75" s="48">
        <f t="shared" si="17"/>
        <v>446</v>
      </c>
      <c r="AV75" s="48" t="s">
        <v>60</v>
      </c>
      <c r="AW75" s="48"/>
      <c r="AX75" s="58">
        <v>857</v>
      </c>
      <c r="AY75" s="48">
        <v>3558</v>
      </c>
      <c r="AZ75" s="50">
        <f t="shared" si="28"/>
        <v>4.4754716981132079</v>
      </c>
      <c r="BA75" s="58">
        <v>0.5</v>
      </c>
      <c r="BB75" s="50">
        <f t="shared" si="29"/>
        <v>1.2578616352201257</v>
      </c>
      <c r="BC75" s="48">
        <v>6</v>
      </c>
      <c r="BD75" s="52" t="s">
        <v>62</v>
      </c>
    </row>
    <row r="76" spans="1:56" x14ac:dyDescent="0.25">
      <c r="A76" s="47" t="s">
        <v>314</v>
      </c>
      <c r="B76" s="48">
        <v>13556</v>
      </c>
      <c r="C76" s="48" t="s">
        <v>315</v>
      </c>
      <c r="D76" s="48">
        <v>44140</v>
      </c>
      <c r="E76" s="48" t="s">
        <v>314</v>
      </c>
      <c r="F76" s="48">
        <v>44014</v>
      </c>
      <c r="G76" s="48">
        <v>244400438</v>
      </c>
      <c r="H76" s="48" t="s">
        <v>215</v>
      </c>
      <c r="I76" s="48">
        <v>1</v>
      </c>
      <c r="J76" s="48" t="s">
        <v>59</v>
      </c>
      <c r="K76" s="48" t="s">
        <v>316</v>
      </c>
      <c r="L76" s="48">
        <v>3910</v>
      </c>
      <c r="M76" s="48">
        <v>11</v>
      </c>
      <c r="N76" s="48">
        <v>16</v>
      </c>
      <c r="O76" s="48">
        <v>1</v>
      </c>
      <c r="P76" s="48" t="s">
        <v>60</v>
      </c>
      <c r="Q76" s="48" t="s">
        <v>317</v>
      </c>
      <c r="R76" s="48">
        <v>122</v>
      </c>
      <c r="S76" s="49">
        <f t="shared" si="18"/>
        <v>3.1202046035805626E-2</v>
      </c>
      <c r="T76" s="48">
        <v>8038</v>
      </c>
      <c r="U76" s="48">
        <v>915</v>
      </c>
      <c r="V76" s="48">
        <v>27</v>
      </c>
      <c r="W76" s="48">
        <v>8</v>
      </c>
      <c r="X76" s="48">
        <v>0</v>
      </c>
      <c r="Y76" s="48">
        <v>0</v>
      </c>
      <c r="Z76" s="48">
        <v>0</v>
      </c>
      <c r="AA76" s="48">
        <v>0</v>
      </c>
      <c r="AB76" s="48">
        <v>34</v>
      </c>
      <c r="AC76" s="48">
        <f t="shared" si="16"/>
        <v>8065</v>
      </c>
      <c r="AD76" s="50">
        <f t="shared" si="19"/>
        <v>2.0626598465473145</v>
      </c>
      <c r="AE76" s="51">
        <f t="shared" si="20"/>
        <v>66.106557377049185</v>
      </c>
      <c r="AF76" s="48">
        <f>U76+W76+Y76+AA76</f>
        <v>923</v>
      </c>
      <c r="AG76" s="51">
        <f t="shared" si="21"/>
        <v>23.606138107416879</v>
      </c>
      <c r="AH76" s="51">
        <f t="shared" si="22"/>
        <v>8.7378114842903578</v>
      </c>
      <c r="AI76" s="50">
        <f t="shared" si="23"/>
        <v>4.3689057421451789</v>
      </c>
      <c r="AJ76" s="48">
        <v>896</v>
      </c>
      <c r="AK76" s="50">
        <f t="shared" si="24"/>
        <v>22.915601023017903</v>
      </c>
      <c r="AL76" s="48">
        <v>545</v>
      </c>
      <c r="AM76" s="50">
        <f t="shared" si="25"/>
        <v>13.938618925831202</v>
      </c>
      <c r="AN76" s="48">
        <v>3908</v>
      </c>
      <c r="AO76" s="48">
        <v>19100</v>
      </c>
      <c r="AP76" s="50">
        <f t="shared" si="26"/>
        <v>4.8849104859335037</v>
      </c>
      <c r="AQ76" s="50">
        <f t="shared" si="27"/>
        <v>2.3682579045257284</v>
      </c>
      <c r="AR76" s="48">
        <v>1615</v>
      </c>
      <c r="AS76" s="48"/>
      <c r="AT76" s="48">
        <v>0</v>
      </c>
      <c r="AU76" s="48">
        <f t="shared" si="17"/>
        <v>1615</v>
      </c>
      <c r="AV76" s="48" t="s">
        <v>60</v>
      </c>
      <c r="AW76" s="48"/>
      <c r="AX76" s="48">
        <v>1357</v>
      </c>
      <c r="AY76" s="48">
        <v>8664</v>
      </c>
      <c r="AZ76" s="50">
        <f t="shared" si="28"/>
        <v>2.215856777493606</v>
      </c>
      <c r="BA76" s="48">
        <v>1</v>
      </c>
      <c r="BB76" s="50">
        <f t="shared" si="29"/>
        <v>0.51150895140664965</v>
      </c>
      <c r="BC76" s="48">
        <v>11</v>
      </c>
      <c r="BD76" s="52"/>
    </row>
    <row r="77" spans="1:56" x14ac:dyDescent="0.25">
      <c r="A77" s="47" t="s">
        <v>318</v>
      </c>
      <c r="B77" s="48">
        <v>13557</v>
      </c>
      <c r="C77" s="48" t="s">
        <v>319</v>
      </c>
      <c r="D77" s="48">
        <v>44850</v>
      </c>
      <c r="E77" s="48" t="s">
        <v>318</v>
      </c>
      <c r="F77" s="48">
        <v>44028</v>
      </c>
      <c r="G77" s="48">
        <v>244400552</v>
      </c>
      <c r="H77" s="48" t="s">
        <v>70</v>
      </c>
      <c r="I77" s="48">
        <v>1</v>
      </c>
      <c r="J77" s="48" t="s">
        <v>59</v>
      </c>
      <c r="K77" s="48" t="s">
        <v>71</v>
      </c>
      <c r="L77" s="48">
        <v>3988</v>
      </c>
      <c r="M77" s="48">
        <v>19</v>
      </c>
      <c r="N77" s="48">
        <v>10</v>
      </c>
      <c r="O77" s="48">
        <v>3</v>
      </c>
      <c r="P77" s="48" t="s">
        <v>62</v>
      </c>
      <c r="Q77" s="48" t="s">
        <v>72</v>
      </c>
      <c r="R77" s="48">
        <v>477</v>
      </c>
      <c r="S77" s="49">
        <f t="shared" si="18"/>
        <v>0.11960882647943831</v>
      </c>
      <c r="T77" s="48">
        <v>15719</v>
      </c>
      <c r="U77" s="48">
        <v>1166</v>
      </c>
      <c r="V77" s="48">
        <v>2827</v>
      </c>
      <c r="W77" s="48">
        <v>61</v>
      </c>
      <c r="X77" s="48">
        <v>2064</v>
      </c>
      <c r="Y77" s="48">
        <v>91</v>
      </c>
      <c r="Z77" s="48">
        <v>0</v>
      </c>
      <c r="AA77" s="48">
        <v>0</v>
      </c>
      <c r="AB77" s="48">
        <v>86</v>
      </c>
      <c r="AC77" s="48">
        <f t="shared" si="16"/>
        <v>20610</v>
      </c>
      <c r="AD77" s="50">
        <f t="shared" si="19"/>
        <v>5.1680040120361079</v>
      </c>
      <c r="AE77" s="51">
        <f t="shared" si="20"/>
        <v>43.20754716981132</v>
      </c>
      <c r="AF77" s="48">
        <f>U77+W77+Y77+AA77</f>
        <v>1318</v>
      </c>
      <c r="AG77" s="51">
        <f t="shared" si="21"/>
        <v>33.049147442326984</v>
      </c>
      <c r="AH77" s="51">
        <f t="shared" si="22"/>
        <v>15.637329286798179</v>
      </c>
      <c r="AI77" s="50">
        <f t="shared" si="23"/>
        <v>7.8186646433990896</v>
      </c>
      <c r="AJ77" s="48"/>
      <c r="AK77" s="50">
        <f t="shared" si="24"/>
        <v>0</v>
      </c>
      <c r="AL77" s="48">
        <v>941</v>
      </c>
      <c r="AM77" s="50">
        <f t="shared" si="25"/>
        <v>23.595787362086259</v>
      </c>
      <c r="AN77" s="48"/>
      <c r="AO77" s="48">
        <v>38317</v>
      </c>
      <c r="AP77" s="50">
        <f t="shared" si="26"/>
        <v>9.6080742226680034</v>
      </c>
      <c r="AQ77" s="50">
        <f t="shared" si="27"/>
        <v>1.8591460456089277</v>
      </c>
      <c r="AR77" s="48"/>
      <c r="AS77" s="48"/>
      <c r="AT77" s="48"/>
      <c r="AU77" s="48">
        <f t="shared" si="17"/>
        <v>0</v>
      </c>
      <c r="AV77" s="48" t="s">
        <v>62</v>
      </c>
      <c r="AW77" s="48" t="s">
        <v>73</v>
      </c>
      <c r="AX77" s="58">
        <v>4254</v>
      </c>
      <c r="AY77" s="58">
        <v>14066</v>
      </c>
      <c r="AZ77" s="50">
        <f t="shared" si="28"/>
        <v>3.5270812437311934</v>
      </c>
      <c r="BA77" s="48">
        <v>2.5</v>
      </c>
      <c r="BB77" s="50">
        <f t="shared" si="29"/>
        <v>1.2537612838515546</v>
      </c>
      <c r="BC77" s="58">
        <v>38</v>
      </c>
      <c r="BD77" s="52" t="s">
        <v>60</v>
      </c>
    </row>
    <row r="78" spans="1:56" x14ac:dyDescent="0.25">
      <c r="A78" s="47" t="s">
        <v>320</v>
      </c>
      <c r="B78" s="48">
        <v>5690</v>
      </c>
      <c r="C78" s="48" t="s">
        <v>321</v>
      </c>
      <c r="D78" s="48">
        <v>44490</v>
      </c>
      <c r="E78" s="48" t="s">
        <v>320</v>
      </c>
      <c r="F78" s="48">
        <v>44049</v>
      </c>
      <c r="G78" s="48">
        <v>244400610</v>
      </c>
      <c r="H78" s="48" t="s">
        <v>76</v>
      </c>
      <c r="I78" s="48">
        <v>1</v>
      </c>
      <c r="J78" s="48" t="s">
        <v>59</v>
      </c>
      <c r="K78" s="48" t="s">
        <v>322</v>
      </c>
      <c r="L78" s="48">
        <v>4176</v>
      </c>
      <c r="M78" s="48">
        <v>23</v>
      </c>
      <c r="N78" s="48">
        <v>66</v>
      </c>
      <c r="O78" s="48">
        <v>7</v>
      </c>
      <c r="P78" s="48" t="s">
        <v>62</v>
      </c>
      <c r="Q78" s="48" t="s">
        <v>323</v>
      </c>
      <c r="R78" s="48">
        <v>528</v>
      </c>
      <c r="S78" s="49">
        <f t="shared" si="18"/>
        <v>0.12643678160919541</v>
      </c>
      <c r="T78" s="48">
        <v>12274</v>
      </c>
      <c r="U78" s="48">
        <v>1163</v>
      </c>
      <c r="V78" s="48">
        <v>593</v>
      </c>
      <c r="W78" s="48">
        <v>22</v>
      </c>
      <c r="X78" s="48">
        <v>864</v>
      </c>
      <c r="Y78" s="48">
        <v>98</v>
      </c>
      <c r="Z78" s="48">
        <v>0</v>
      </c>
      <c r="AA78" s="48">
        <v>0</v>
      </c>
      <c r="AB78" s="48">
        <v>51</v>
      </c>
      <c r="AC78" s="48">
        <f t="shared" si="16"/>
        <v>13731</v>
      </c>
      <c r="AD78" s="50">
        <f t="shared" si="19"/>
        <v>3.2880747126436782</v>
      </c>
      <c r="AE78" s="51">
        <f t="shared" si="20"/>
        <v>26.005681818181817</v>
      </c>
      <c r="AF78" s="48">
        <f>U78+W78+Y78+AA78</f>
        <v>1283</v>
      </c>
      <c r="AG78" s="51">
        <f t="shared" si="21"/>
        <v>30.723180076628353</v>
      </c>
      <c r="AH78" s="51">
        <f t="shared" si="22"/>
        <v>10.702260327357756</v>
      </c>
      <c r="AI78" s="50">
        <f t="shared" si="23"/>
        <v>5.3511301636788779</v>
      </c>
      <c r="AJ78" s="48">
        <v>1380</v>
      </c>
      <c r="AK78" s="50">
        <f t="shared" si="24"/>
        <v>33.045977011494251</v>
      </c>
      <c r="AL78" s="48">
        <v>1360</v>
      </c>
      <c r="AM78" s="50">
        <f t="shared" si="25"/>
        <v>32.567049808429118</v>
      </c>
      <c r="AN78" s="48">
        <v>13499</v>
      </c>
      <c r="AO78" s="48">
        <v>32218</v>
      </c>
      <c r="AP78" s="50">
        <f t="shared" si="26"/>
        <v>7.7150383141762449</v>
      </c>
      <c r="AQ78" s="50">
        <f t="shared" si="27"/>
        <v>2.3463695288034376</v>
      </c>
      <c r="AR78" s="48">
        <v>232</v>
      </c>
      <c r="AS78" s="48"/>
      <c r="AT78" s="48">
        <v>0</v>
      </c>
      <c r="AU78" s="48">
        <f t="shared" si="17"/>
        <v>232</v>
      </c>
      <c r="AV78" s="48" t="s">
        <v>60</v>
      </c>
      <c r="AW78" s="48"/>
      <c r="AX78" s="48">
        <v>5934</v>
      </c>
      <c r="AY78" s="48">
        <v>24703</v>
      </c>
      <c r="AZ78" s="50">
        <f t="shared" si="28"/>
        <v>5.9154693486590038</v>
      </c>
      <c r="BA78" s="48">
        <v>3.8</v>
      </c>
      <c r="BB78" s="50">
        <f t="shared" si="29"/>
        <v>1.8199233716475094</v>
      </c>
      <c r="BC78" s="48">
        <v>13</v>
      </c>
      <c r="BD78" s="52"/>
    </row>
    <row r="79" spans="1:56" x14ac:dyDescent="0.25">
      <c r="A79" s="47" t="s">
        <v>324</v>
      </c>
      <c r="B79" s="48">
        <v>13560</v>
      </c>
      <c r="C79" s="48" t="s">
        <v>325</v>
      </c>
      <c r="D79" s="48">
        <v>44130</v>
      </c>
      <c r="E79" s="48" t="s">
        <v>324</v>
      </c>
      <c r="F79" s="48">
        <v>44062</v>
      </c>
      <c r="G79" s="48">
        <v>244400453</v>
      </c>
      <c r="H79" s="48" t="s">
        <v>100</v>
      </c>
      <c r="I79" s="48">
        <v>1</v>
      </c>
      <c r="J79" s="48" t="s">
        <v>59</v>
      </c>
      <c r="K79" s="48" t="s">
        <v>326</v>
      </c>
      <c r="L79" s="48">
        <v>1854</v>
      </c>
      <c r="M79" s="48">
        <v>4</v>
      </c>
      <c r="N79" s="48">
        <v>12</v>
      </c>
      <c r="O79" s="48">
        <v>1</v>
      </c>
      <c r="P79" s="48" t="s">
        <v>60</v>
      </c>
      <c r="Q79" s="48" t="s">
        <v>327</v>
      </c>
      <c r="R79" s="48">
        <v>80</v>
      </c>
      <c r="S79" s="49">
        <f t="shared" si="18"/>
        <v>4.3149946062567425E-2</v>
      </c>
      <c r="T79" s="48">
        <v>3203</v>
      </c>
      <c r="U79" s="48">
        <v>157</v>
      </c>
      <c r="V79" s="48">
        <v>0</v>
      </c>
      <c r="W79" s="48">
        <v>0</v>
      </c>
      <c r="X79" s="48">
        <v>0</v>
      </c>
      <c r="Y79" s="48">
        <v>0</v>
      </c>
      <c r="Z79" s="48">
        <v>0</v>
      </c>
      <c r="AA79" s="48">
        <v>0</v>
      </c>
      <c r="AB79" s="48">
        <v>68</v>
      </c>
      <c r="AC79" s="48">
        <f t="shared" si="16"/>
        <v>3203</v>
      </c>
      <c r="AD79" s="50">
        <f t="shared" si="19"/>
        <v>1.7276159654800431</v>
      </c>
      <c r="AE79" s="51">
        <f t="shared" si="20"/>
        <v>40.037500000000001</v>
      </c>
      <c r="AF79" s="48">
        <f>U79+W79+Y79+AA79</f>
        <v>157</v>
      </c>
      <c r="AG79" s="51">
        <f t="shared" si="21"/>
        <v>8.4681769147788568</v>
      </c>
      <c r="AH79" s="51">
        <f t="shared" si="22"/>
        <v>20.401273885350317</v>
      </c>
      <c r="AI79" s="50">
        <f t="shared" si="23"/>
        <v>10.200636942675159</v>
      </c>
      <c r="AJ79" s="48"/>
      <c r="AK79" s="50">
        <f t="shared" si="24"/>
        <v>0</v>
      </c>
      <c r="AL79" s="48">
        <v>116</v>
      </c>
      <c r="AM79" s="50">
        <f t="shared" si="25"/>
        <v>6.2567421790722761</v>
      </c>
      <c r="AN79" s="48">
        <v>1967</v>
      </c>
      <c r="AO79" s="48">
        <v>2249</v>
      </c>
      <c r="AP79" s="50">
        <f t="shared" si="26"/>
        <v>1.2130528586839266</v>
      </c>
      <c r="AQ79" s="50">
        <f t="shared" si="27"/>
        <v>0.70215423040899161</v>
      </c>
      <c r="AR79" s="48">
        <v>1919</v>
      </c>
      <c r="AS79" s="48">
        <v>2</v>
      </c>
      <c r="AT79" s="48">
        <v>0</v>
      </c>
      <c r="AU79" s="48">
        <f t="shared" si="17"/>
        <v>1921</v>
      </c>
      <c r="AV79" s="48" t="s">
        <v>62</v>
      </c>
      <c r="AW79" s="48"/>
      <c r="AX79" s="48">
        <v>85</v>
      </c>
      <c r="AY79" s="48">
        <v>1576</v>
      </c>
      <c r="AZ79" s="50">
        <f t="shared" si="28"/>
        <v>0.85005393743257818</v>
      </c>
      <c r="BA79" s="48">
        <v>0</v>
      </c>
      <c r="BB79" s="50">
        <f t="shared" si="29"/>
        <v>0</v>
      </c>
      <c r="BC79" s="48">
        <v>11</v>
      </c>
      <c r="BD79" s="52" t="s">
        <v>62</v>
      </c>
    </row>
    <row r="80" spans="1:56" x14ac:dyDescent="0.25">
      <c r="A80" s="47" t="s">
        <v>328</v>
      </c>
      <c r="B80" s="48">
        <v>13561</v>
      </c>
      <c r="C80" s="48" t="s">
        <v>329</v>
      </c>
      <c r="D80" s="48">
        <v>44430</v>
      </c>
      <c r="E80" s="48" t="s">
        <v>328</v>
      </c>
      <c r="F80" s="48">
        <v>44079</v>
      </c>
      <c r="G80" s="48">
        <v>200067866</v>
      </c>
      <c r="H80" s="48" t="s">
        <v>192</v>
      </c>
      <c r="I80" s="48">
        <v>1</v>
      </c>
      <c r="J80" s="48" t="s">
        <v>59</v>
      </c>
      <c r="K80" s="48" t="s">
        <v>330</v>
      </c>
      <c r="L80" s="48">
        <v>3319</v>
      </c>
      <c r="M80" s="48">
        <v>14</v>
      </c>
      <c r="N80" s="48">
        <v>35</v>
      </c>
      <c r="O80" s="48">
        <v>3</v>
      </c>
      <c r="P80" s="48" t="s">
        <v>62</v>
      </c>
      <c r="Q80" s="48" t="s">
        <v>194</v>
      </c>
      <c r="R80" s="48">
        <v>313</v>
      </c>
      <c r="S80" s="49">
        <f t="shared" si="18"/>
        <v>9.4305513708948477E-2</v>
      </c>
      <c r="T80" s="48">
        <v>13030</v>
      </c>
      <c r="U80" s="48">
        <v>1661</v>
      </c>
      <c r="V80" s="48">
        <v>50</v>
      </c>
      <c r="W80" s="48">
        <v>1</v>
      </c>
      <c r="X80" s="48">
        <v>951</v>
      </c>
      <c r="Y80" s="48">
        <v>31</v>
      </c>
      <c r="Z80" s="48">
        <v>0</v>
      </c>
      <c r="AA80" s="48">
        <v>0</v>
      </c>
      <c r="AB80" s="48">
        <v>41</v>
      </c>
      <c r="AC80" s="48">
        <f t="shared" si="16"/>
        <v>14031</v>
      </c>
      <c r="AD80" s="50">
        <f t="shared" si="19"/>
        <v>4.2274781560711059</v>
      </c>
      <c r="AE80" s="51">
        <f t="shared" si="20"/>
        <v>44.827476038338659</v>
      </c>
      <c r="AF80" s="48">
        <f>U80+W80+Y80+AA80</f>
        <v>1693</v>
      </c>
      <c r="AG80" s="51">
        <f t="shared" si="21"/>
        <v>51.009340162699608</v>
      </c>
      <c r="AH80" s="51">
        <f t="shared" si="22"/>
        <v>8.2876550502067339</v>
      </c>
      <c r="AI80" s="50">
        <f t="shared" si="23"/>
        <v>4.1438275251033669</v>
      </c>
      <c r="AJ80" s="48">
        <v>774</v>
      </c>
      <c r="AK80" s="50">
        <f t="shared" si="24"/>
        <v>23.320277191925278</v>
      </c>
      <c r="AL80" s="48">
        <v>534</v>
      </c>
      <c r="AM80" s="50">
        <f t="shared" si="25"/>
        <v>16.089183489002711</v>
      </c>
      <c r="AN80" s="48">
        <v>4733</v>
      </c>
      <c r="AO80" s="48">
        <v>25487</v>
      </c>
      <c r="AP80" s="50">
        <f t="shared" si="26"/>
        <v>7.6791202169328114</v>
      </c>
      <c r="AQ80" s="50">
        <f t="shared" si="27"/>
        <v>1.8164777991590051</v>
      </c>
      <c r="AR80" s="48">
        <v>2482</v>
      </c>
      <c r="AS80" s="48"/>
      <c r="AT80" s="48">
        <v>0</v>
      </c>
      <c r="AU80" s="48">
        <f t="shared" si="17"/>
        <v>2482</v>
      </c>
      <c r="AV80" s="48" t="s">
        <v>62</v>
      </c>
      <c r="AW80" s="48" t="s">
        <v>331</v>
      </c>
      <c r="AX80" s="48">
        <v>2194</v>
      </c>
      <c r="AY80" s="59">
        <v>14702</v>
      </c>
      <c r="AZ80" s="50">
        <f t="shared" si="28"/>
        <v>4.4296474841819826</v>
      </c>
      <c r="BA80" s="48">
        <v>1.7</v>
      </c>
      <c r="BB80" s="50">
        <f t="shared" si="29"/>
        <v>1.0244049412473637</v>
      </c>
      <c r="BC80" s="48">
        <v>32</v>
      </c>
      <c r="BD80" s="52"/>
    </row>
    <row r="81" spans="1:56" x14ac:dyDescent="0.25">
      <c r="A81" s="47" t="s">
        <v>332</v>
      </c>
      <c r="B81" s="48">
        <v>4666</v>
      </c>
      <c r="C81" s="48" t="s">
        <v>333</v>
      </c>
      <c r="D81" s="48">
        <v>44430</v>
      </c>
      <c r="E81" s="48" t="s">
        <v>332</v>
      </c>
      <c r="F81" s="48">
        <v>44084</v>
      </c>
      <c r="G81" s="48">
        <v>200067866</v>
      </c>
      <c r="H81" s="48" t="s">
        <v>192</v>
      </c>
      <c r="I81" s="48">
        <v>1</v>
      </c>
      <c r="J81" s="48" t="s">
        <v>59</v>
      </c>
      <c r="K81" s="48" t="s">
        <v>334</v>
      </c>
      <c r="L81" s="48">
        <v>8461</v>
      </c>
      <c r="M81" s="48">
        <v>29</v>
      </c>
      <c r="N81" s="48">
        <v>20</v>
      </c>
      <c r="O81" s="48">
        <v>6</v>
      </c>
      <c r="P81" s="48" t="s">
        <v>62</v>
      </c>
      <c r="Q81" s="48" t="s">
        <v>194</v>
      </c>
      <c r="R81" s="48">
        <v>630</v>
      </c>
      <c r="S81" s="49">
        <f t="shared" si="18"/>
        <v>7.4459283772603704E-2</v>
      </c>
      <c r="T81" s="48">
        <v>21543</v>
      </c>
      <c r="U81" s="48">
        <v>2220</v>
      </c>
      <c r="V81" s="48">
        <v>320</v>
      </c>
      <c r="W81" s="48">
        <v>49</v>
      </c>
      <c r="X81" s="48">
        <v>469</v>
      </c>
      <c r="Y81" s="48">
        <v>177</v>
      </c>
      <c r="Z81" s="48"/>
      <c r="AA81" s="48"/>
      <c r="AB81" s="48">
        <v>59</v>
      </c>
      <c r="AC81" s="48">
        <f t="shared" si="16"/>
        <v>22332</v>
      </c>
      <c r="AD81" s="50">
        <f t="shared" si="19"/>
        <v>2.639404325729819</v>
      </c>
      <c r="AE81" s="51">
        <f t="shared" si="20"/>
        <v>35.44761904761905</v>
      </c>
      <c r="AF81" s="48">
        <f>U81+W81+Y81+AA81</f>
        <v>2446</v>
      </c>
      <c r="AG81" s="51">
        <f t="shared" si="21"/>
        <v>28.909112398061694</v>
      </c>
      <c r="AH81" s="51">
        <f t="shared" si="22"/>
        <v>9.1300081766148811</v>
      </c>
      <c r="AI81" s="50">
        <f t="shared" si="23"/>
        <v>4.5650040883074405</v>
      </c>
      <c r="AJ81" s="48">
        <v>2222</v>
      </c>
      <c r="AK81" s="50">
        <f t="shared" si="24"/>
        <v>26.261671197258007</v>
      </c>
      <c r="AL81" s="48">
        <v>1770</v>
      </c>
      <c r="AM81" s="50">
        <f t="shared" si="25"/>
        <v>20.919513059921997</v>
      </c>
      <c r="AN81" s="48"/>
      <c r="AO81" s="59">
        <v>55671</v>
      </c>
      <c r="AP81" s="50">
        <f t="shared" si="26"/>
        <v>6.5797187093724148</v>
      </c>
      <c r="AQ81" s="50">
        <f t="shared" si="27"/>
        <v>2.492880171950564</v>
      </c>
      <c r="AR81" s="48">
        <v>2914</v>
      </c>
      <c r="AS81" s="48"/>
      <c r="AT81" s="48">
        <v>148</v>
      </c>
      <c r="AU81" s="48">
        <f t="shared" si="17"/>
        <v>3062</v>
      </c>
      <c r="AV81" s="48" t="s">
        <v>62</v>
      </c>
      <c r="AW81" s="48" t="s">
        <v>331</v>
      </c>
      <c r="AX81" s="48">
        <v>6000</v>
      </c>
      <c r="AY81" s="48">
        <v>23800</v>
      </c>
      <c r="AZ81" s="50">
        <f t="shared" si="28"/>
        <v>2.8129062758539178</v>
      </c>
      <c r="BA81" s="48">
        <v>4.5</v>
      </c>
      <c r="BB81" s="50">
        <f t="shared" si="29"/>
        <v>1.0637040538943388</v>
      </c>
      <c r="BC81" s="48">
        <v>34</v>
      </c>
      <c r="BD81" s="52"/>
    </row>
    <row r="82" spans="1:56" x14ac:dyDescent="0.25">
      <c r="A82" s="47" t="s">
        <v>335</v>
      </c>
      <c r="B82" s="48">
        <v>4737</v>
      </c>
      <c r="C82" s="48" t="s">
        <v>336</v>
      </c>
      <c r="D82" s="48">
        <v>44330</v>
      </c>
      <c r="E82" s="48" t="s">
        <v>335</v>
      </c>
      <c r="F82" s="48">
        <v>44117</v>
      </c>
      <c r="G82" s="48">
        <v>200067866</v>
      </c>
      <c r="H82" s="48" t="s">
        <v>192</v>
      </c>
      <c r="I82" s="48">
        <v>1</v>
      </c>
      <c r="J82" s="48" t="s">
        <v>59</v>
      </c>
      <c r="K82" s="48" t="s">
        <v>264</v>
      </c>
      <c r="L82" s="48">
        <v>3298</v>
      </c>
      <c r="M82" s="48">
        <v>9</v>
      </c>
      <c r="N82" s="48">
        <v>22</v>
      </c>
      <c r="O82" s="48"/>
      <c r="P82" s="48" t="s">
        <v>62</v>
      </c>
      <c r="Q82" s="48" t="s">
        <v>194</v>
      </c>
      <c r="R82" s="48">
        <v>180</v>
      </c>
      <c r="S82" s="49">
        <f t="shared" si="18"/>
        <v>5.4578532443905398E-2</v>
      </c>
      <c r="T82" s="48">
        <v>6287</v>
      </c>
      <c r="U82" s="48">
        <v>511</v>
      </c>
      <c r="V82" s="48">
        <v>1</v>
      </c>
      <c r="W82" s="48">
        <v>0</v>
      </c>
      <c r="X82" s="48">
        <v>336</v>
      </c>
      <c r="Y82" s="48">
        <v>24</v>
      </c>
      <c r="Z82" s="48"/>
      <c r="AA82" s="48"/>
      <c r="AB82" s="48">
        <v>11</v>
      </c>
      <c r="AC82" s="48">
        <f t="shared" si="16"/>
        <v>6624</v>
      </c>
      <c r="AD82" s="50">
        <f t="shared" si="19"/>
        <v>2.0084899939357186</v>
      </c>
      <c r="AE82" s="51">
        <f t="shared" si="20"/>
        <v>36.799999999999997</v>
      </c>
      <c r="AF82" s="48">
        <f>U82+W82+Y82+AA82</f>
        <v>535</v>
      </c>
      <c r="AG82" s="51">
        <f t="shared" si="21"/>
        <v>16.221952698605214</v>
      </c>
      <c r="AH82" s="51">
        <f t="shared" si="22"/>
        <v>12.381308411214953</v>
      </c>
      <c r="AI82" s="50">
        <f t="shared" si="23"/>
        <v>6.1906542056074763</v>
      </c>
      <c r="AJ82" s="48"/>
      <c r="AK82" s="50">
        <f t="shared" si="24"/>
        <v>0</v>
      </c>
      <c r="AL82" s="48">
        <v>441</v>
      </c>
      <c r="AM82" s="50">
        <f t="shared" si="25"/>
        <v>13.371740448756823</v>
      </c>
      <c r="AN82" s="48">
        <v>3120</v>
      </c>
      <c r="AO82" s="48">
        <v>9687</v>
      </c>
      <c r="AP82" s="50">
        <f t="shared" si="26"/>
        <v>2.9372346876895086</v>
      </c>
      <c r="AQ82" s="50">
        <f t="shared" si="27"/>
        <v>1.462409420289855</v>
      </c>
      <c r="AR82" s="48"/>
      <c r="AS82" s="48"/>
      <c r="AT82" s="48"/>
      <c r="AU82" s="48">
        <f t="shared" si="17"/>
        <v>0</v>
      </c>
      <c r="AV82" s="48" t="s">
        <v>60</v>
      </c>
      <c r="AW82" s="48"/>
      <c r="AX82" s="48">
        <v>8800</v>
      </c>
      <c r="AY82" s="48">
        <v>8012</v>
      </c>
      <c r="AZ82" s="50">
        <f t="shared" si="28"/>
        <v>2.4293511218920556</v>
      </c>
      <c r="BA82" s="58">
        <v>1.1000000000000001</v>
      </c>
      <c r="BB82" s="50">
        <f t="shared" si="29"/>
        <v>0.66707095209217715</v>
      </c>
      <c r="BC82" s="48">
        <v>17</v>
      </c>
      <c r="BD82" s="52" t="s">
        <v>60</v>
      </c>
    </row>
    <row r="83" spans="1:56" x14ac:dyDescent="0.25">
      <c r="A83" s="47" t="s">
        <v>337</v>
      </c>
      <c r="B83" s="48">
        <v>13562</v>
      </c>
      <c r="C83" s="48" t="s">
        <v>95</v>
      </c>
      <c r="D83" s="48">
        <v>44640</v>
      </c>
      <c r="E83" s="48" t="s">
        <v>337</v>
      </c>
      <c r="F83" s="48">
        <v>44120</v>
      </c>
      <c r="G83" s="48">
        <v>244400404</v>
      </c>
      <c r="H83" s="48" t="s">
        <v>86</v>
      </c>
      <c r="I83" s="48">
        <v>1</v>
      </c>
      <c r="J83" s="48" t="s">
        <v>59</v>
      </c>
      <c r="K83" s="48" t="s">
        <v>338</v>
      </c>
      <c r="L83" s="48">
        <v>5347</v>
      </c>
      <c r="M83" s="48">
        <v>23</v>
      </c>
      <c r="N83" s="48">
        <v>64</v>
      </c>
      <c r="O83" s="48">
        <v>4</v>
      </c>
      <c r="P83" s="48" t="s">
        <v>60</v>
      </c>
      <c r="Q83" s="48" t="s">
        <v>130</v>
      </c>
      <c r="R83" s="48">
        <v>469</v>
      </c>
      <c r="S83" s="49">
        <f t="shared" si="18"/>
        <v>8.7712736113708625E-2</v>
      </c>
      <c r="T83" s="48">
        <v>12771</v>
      </c>
      <c r="U83" s="48">
        <v>1598</v>
      </c>
      <c r="V83" s="48">
        <v>353</v>
      </c>
      <c r="W83" s="48">
        <v>25</v>
      </c>
      <c r="X83" s="48">
        <v>15</v>
      </c>
      <c r="Y83" s="48">
        <v>0</v>
      </c>
      <c r="Z83" s="48">
        <v>0</v>
      </c>
      <c r="AA83" s="48">
        <v>0</v>
      </c>
      <c r="AB83" s="48">
        <v>41</v>
      </c>
      <c r="AC83" s="48">
        <f t="shared" si="16"/>
        <v>13139</v>
      </c>
      <c r="AD83" s="50">
        <f t="shared" si="19"/>
        <v>2.4572657564989715</v>
      </c>
      <c r="AE83" s="51">
        <f t="shared" si="20"/>
        <v>28.014925373134329</v>
      </c>
      <c r="AF83" s="48">
        <f>U83+W83+Y83+AA83</f>
        <v>1623</v>
      </c>
      <c r="AG83" s="51">
        <f t="shared" si="21"/>
        <v>30.353469235085093</v>
      </c>
      <c r="AH83" s="51">
        <f t="shared" si="22"/>
        <v>8.0955021565003076</v>
      </c>
      <c r="AI83" s="50">
        <f t="shared" si="23"/>
        <v>4.0477510782501538</v>
      </c>
      <c r="AJ83" s="48">
        <v>1804</v>
      </c>
      <c r="AK83" s="50">
        <f t="shared" si="24"/>
        <v>33.738544978492612</v>
      </c>
      <c r="AL83" s="48">
        <v>1225</v>
      </c>
      <c r="AM83" s="50">
        <f t="shared" si="25"/>
        <v>22.91004301477464</v>
      </c>
      <c r="AN83" s="48"/>
      <c r="AO83" s="59">
        <v>37680</v>
      </c>
      <c r="AP83" s="50">
        <f t="shared" si="26"/>
        <v>7.0469422105853754</v>
      </c>
      <c r="AQ83" s="50">
        <f t="shared" si="27"/>
        <v>2.8677981581551109</v>
      </c>
      <c r="AR83" s="48">
        <v>2905</v>
      </c>
      <c r="AS83" s="48"/>
      <c r="AT83" s="48"/>
      <c r="AU83" s="48">
        <f t="shared" si="17"/>
        <v>2905</v>
      </c>
      <c r="AV83" s="48" t="s">
        <v>60</v>
      </c>
      <c r="AW83" s="48"/>
      <c r="AX83" s="48">
        <v>4607</v>
      </c>
      <c r="AY83" s="48">
        <v>19836</v>
      </c>
      <c r="AZ83" s="50">
        <f t="shared" si="28"/>
        <v>3.7097437815597529</v>
      </c>
      <c r="BA83" s="48">
        <v>3</v>
      </c>
      <c r="BB83" s="50">
        <f t="shared" si="29"/>
        <v>1.1221245558256965</v>
      </c>
      <c r="BC83" s="48">
        <v>2</v>
      </c>
      <c r="BD83" s="52"/>
    </row>
    <row r="84" spans="1:56" x14ac:dyDescent="0.25">
      <c r="A84" s="47" t="s">
        <v>339</v>
      </c>
      <c r="B84" s="48">
        <v>13558</v>
      </c>
      <c r="C84" s="48" t="s">
        <v>340</v>
      </c>
      <c r="D84" s="48">
        <v>44540</v>
      </c>
      <c r="E84" s="48" t="s">
        <v>339</v>
      </c>
      <c r="F84" s="48">
        <v>44124</v>
      </c>
      <c r="G84" s="48">
        <v>244400552</v>
      </c>
      <c r="H84" s="48" t="s">
        <v>70</v>
      </c>
      <c r="I84" s="48">
        <v>1</v>
      </c>
      <c r="J84" s="48" t="s">
        <v>59</v>
      </c>
      <c r="K84" s="48" t="s">
        <v>71</v>
      </c>
      <c r="L84" s="48">
        <v>768</v>
      </c>
      <c r="M84" s="48">
        <v>3</v>
      </c>
      <c r="N84" s="48">
        <v>4</v>
      </c>
      <c r="O84" s="48">
        <v>0</v>
      </c>
      <c r="P84" s="48" t="s">
        <v>62</v>
      </c>
      <c r="Q84" s="48" t="s">
        <v>72</v>
      </c>
      <c r="R84" s="48">
        <v>38</v>
      </c>
      <c r="S84" s="49">
        <f t="shared" si="18"/>
        <v>4.9479166666666664E-2</v>
      </c>
      <c r="T84" s="48">
        <v>1125</v>
      </c>
      <c r="U84" s="48">
        <v>76</v>
      </c>
      <c r="V84" s="48">
        <v>0</v>
      </c>
      <c r="W84" s="48">
        <v>0</v>
      </c>
      <c r="X84" s="48">
        <v>37</v>
      </c>
      <c r="Y84" s="48">
        <v>1</v>
      </c>
      <c r="Z84" s="48">
        <v>0</v>
      </c>
      <c r="AA84" s="48">
        <v>0</v>
      </c>
      <c r="AB84" s="48">
        <v>4</v>
      </c>
      <c r="AC84" s="48">
        <f t="shared" si="16"/>
        <v>1162</v>
      </c>
      <c r="AD84" s="50">
        <f t="shared" si="19"/>
        <v>1.5130208333333333</v>
      </c>
      <c r="AE84" s="51">
        <f t="shared" si="20"/>
        <v>30.578947368421051</v>
      </c>
      <c r="AF84" s="48">
        <f>U84+W84+Y84+AA84</f>
        <v>77</v>
      </c>
      <c r="AG84" s="51">
        <f t="shared" si="21"/>
        <v>10.026041666666666</v>
      </c>
      <c r="AH84" s="51">
        <f t="shared" si="22"/>
        <v>15.090909090909092</v>
      </c>
      <c r="AI84" s="50">
        <f t="shared" si="23"/>
        <v>7.5454545454545459</v>
      </c>
      <c r="AJ84" s="48"/>
      <c r="AK84" s="50">
        <f t="shared" si="24"/>
        <v>0</v>
      </c>
      <c r="AL84" s="48">
        <v>53</v>
      </c>
      <c r="AM84" s="50">
        <f t="shared" si="25"/>
        <v>6.901041666666667</v>
      </c>
      <c r="AN84" s="48"/>
      <c r="AO84" s="48">
        <v>371</v>
      </c>
      <c r="AP84" s="50">
        <f t="shared" si="26"/>
        <v>0.48307291666666669</v>
      </c>
      <c r="AQ84" s="50">
        <f t="shared" si="27"/>
        <v>0.31927710843373491</v>
      </c>
      <c r="AR84" s="48"/>
      <c r="AS84" s="48"/>
      <c r="AT84" s="48"/>
      <c r="AU84" s="48">
        <f t="shared" si="17"/>
        <v>0</v>
      </c>
      <c r="AV84" s="48" t="s">
        <v>62</v>
      </c>
      <c r="AW84" s="48" t="s">
        <v>73</v>
      </c>
      <c r="AX84" s="58">
        <v>41</v>
      </c>
      <c r="AY84" s="58">
        <v>822</v>
      </c>
      <c r="AZ84" s="50">
        <f t="shared" si="28"/>
        <v>1.0703125</v>
      </c>
      <c r="BA84" s="48">
        <v>0</v>
      </c>
      <c r="BB84" s="50">
        <f t="shared" si="29"/>
        <v>0</v>
      </c>
      <c r="BC84" s="58">
        <v>1</v>
      </c>
      <c r="BD84" s="52" t="s">
        <v>60</v>
      </c>
    </row>
    <row r="85" spans="1:56" x14ac:dyDescent="0.25">
      <c r="A85" s="47" t="s">
        <v>341</v>
      </c>
      <c r="B85" s="48">
        <v>4530</v>
      </c>
      <c r="C85" s="48" t="s">
        <v>342</v>
      </c>
      <c r="D85" s="48">
        <v>44510</v>
      </c>
      <c r="E85" s="48" t="s">
        <v>341</v>
      </c>
      <c r="F85" s="48">
        <v>44135</v>
      </c>
      <c r="G85" s="48">
        <v>244400610</v>
      </c>
      <c r="H85" s="48" t="s">
        <v>76</v>
      </c>
      <c r="I85" s="48">
        <v>1</v>
      </c>
      <c r="J85" s="48" t="s">
        <v>59</v>
      </c>
      <c r="K85" s="48" t="s">
        <v>343</v>
      </c>
      <c r="L85" s="48">
        <v>4241</v>
      </c>
      <c r="M85" s="48">
        <v>15.5</v>
      </c>
      <c r="N85" s="48">
        <v>5</v>
      </c>
      <c r="O85" s="48">
        <v>0</v>
      </c>
      <c r="P85" s="48" t="s">
        <v>60</v>
      </c>
      <c r="Q85" s="48" t="s">
        <v>344</v>
      </c>
      <c r="R85" s="48">
        <v>135</v>
      </c>
      <c r="S85" s="49">
        <f t="shared" si="18"/>
        <v>3.1832115067201135E-2</v>
      </c>
      <c r="T85" s="48">
        <v>10247</v>
      </c>
      <c r="U85" s="48">
        <v>927</v>
      </c>
      <c r="V85" s="48">
        <v>1719</v>
      </c>
      <c r="W85" s="48">
        <v>0</v>
      </c>
      <c r="X85" s="48">
        <v>304</v>
      </c>
      <c r="Y85" s="48">
        <v>47</v>
      </c>
      <c r="Z85" s="48"/>
      <c r="AA85" s="48"/>
      <c r="AB85" s="48">
        <v>23</v>
      </c>
      <c r="AC85" s="48">
        <f t="shared" si="16"/>
        <v>12270</v>
      </c>
      <c r="AD85" s="50">
        <f t="shared" si="19"/>
        <v>2.8931855694411697</v>
      </c>
      <c r="AE85" s="51">
        <f t="shared" si="20"/>
        <v>90.888888888888886</v>
      </c>
      <c r="AF85" s="48">
        <f>U85+W85+Y85+AA85</f>
        <v>974</v>
      </c>
      <c r="AG85" s="51">
        <f t="shared" si="21"/>
        <v>22.966281537373263</v>
      </c>
      <c r="AH85" s="51">
        <f t="shared" si="22"/>
        <v>12.597535934291582</v>
      </c>
      <c r="AI85" s="50">
        <f t="shared" si="23"/>
        <v>6.2987679671457908</v>
      </c>
      <c r="AJ85" s="48">
        <v>737</v>
      </c>
      <c r="AK85" s="50">
        <f t="shared" si="24"/>
        <v>17.377976892242394</v>
      </c>
      <c r="AL85" s="48">
        <v>723</v>
      </c>
      <c r="AM85" s="50">
        <f t="shared" si="25"/>
        <v>17.047866069323273</v>
      </c>
      <c r="AN85" s="48"/>
      <c r="AO85" s="59">
        <v>20017</v>
      </c>
      <c r="AP85" s="50">
        <f t="shared" si="26"/>
        <v>4.7198773874086299</v>
      </c>
      <c r="AQ85" s="50">
        <f t="shared" si="27"/>
        <v>1.6313773431132845</v>
      </c>
      <c r="AR85" s="48">
        <v>2178</v>
      </c>
      <c r="AS85" s="48"/>
      <c r="AT85" s="48">
        <v>848</v>
      </c>
      <c r="AU85" s="48">
        <f t="shared" si="17"/>
        <v>3026</v>
      </c>
      <c r="AV85" s="48" t="s">
        <v>62</v>
      </c>
      <c r="AW85" s="48" t="s">
        <v>345</v>
      </c>
      <c r="AX85" s="48">
        <v>983</v>
      </c>
      <c r="AY85" s="48">
        <v>12830</v>
      </c>
      <c r="AZ85" s="50">
        <f t="shared" si="28"/>
        <v>3.0252298986088189</v>
      </c>
      <c r="BA85" s="48">
        <v>2</v>
      </c>
      <c r="BB85" s="50">
        <f t="shared" si="29"/>
        <v>0.94317377976892247</v>
      </c>
      <c r="BC85" s="48">
        <v>0</v>
      </c>
      <c r="BD85" s="52"/>
    </row>
    <row r="86" spans="1:56" x14ac:dyDescent="0.25">
      <c r="A86" s="47" t="s">
        <v>346</v>
      </c>
      <c r="B86" s="48">
        <v>13890</v>
      </c>
      <c r="C86" s="48" t="s">
        <v>347</v>
      </c>
      <c r="D86" s="48">
        <v>44360</v>
      </c>
      <c r="E86" s="48" t="s">
        <v>346</v>
      </c>
      <c r="F86" s="48">
        <v>44203</v>
      </c>
      <c r="G86" s="48">
        <v>200072734</v>
      </c>
      <c r="H86" s="48" t="s">
        <v>111</v>
      </c>
      <c r="I86" s="48">
        <v>1</v>
      </c>
      <c r="J86" s="48" t="s">
        <v>59</v>
      </c>
      <c r="K86" s="48" t="s">
        <v>133</v>
      </c>
      <c r="L86" s="48">
        <v>2023</v>
      </c>
      <c r="M86" s="48">
        <v>10</v>
      </c>
      <c r="N86" s="48">
        <v>22</v>
      </c>
      <c r="O86" s="48">
        <v>1</v>
      </c>
      <c r="P86" s="48" t="s">
        <v>62</v>
      </c>
      <c r="Q86" s="48" t="s">
        <v>113</v>
      </c>
      <c r="R86" s="48">
        <v>231</v>
      </c>
      <c r="S86" s="49">
        <f t="shared" si="18"/>
        <v>0.11418685121107267</v>
      </c>
      <c r="T86" s="48">
        <v>4262</v>
      </c>
      <c r="U86" s="48">
        <v>348</v>
      </c>
      <c r="V86" s="48">
        <v>19</v>
      </c>
      <c r="W86" s="48">
        <v>0</v>
      </c>
      <c r="X86" s="48">
        <v>200</v>
      </c>
      <c r="Y86" s="48">
        <v>61</v>
      </c>
      <c r="Z86" s="48">
        <v>0</v>
      </c>
      <c r="AA86" s="48">
        <v>0</v>
      </c>
      <c r="AB86" s="48">
        <v>13</v>
      </c>
      <c r="AC86" s="48">
        <f t="shared" si="16"/>
        <v>4481</v>
      </c>
      <c r="AD86" s="50">
        <f t="shared" si="19"/>
        <v>2.2150271873455263</v>
      </c>
      <c r="AE86" s="51">
        <f t="shared" si="20"/>
        <v>19.398268398268399</v>
      </c>
      <c r="AF86" s="48">
        <f>U86+W86+Y86+AA86</f>
        <v>409</v>
      </c>
      <c r="AG86" s="51">
        <f t="shared" si="21"/>
        <v>20.217498764211566</v>
      </c>
      <c r="AH86" s="51">
        <f t="shared" si="22"/>
        <v>10.9559902200489</v>
      </c>
      <c r="AI86" s="50">
        <f t="shared" si="23"/>
        <v>5.4779951100244499</v>
      </c>
      <c r="AJ86" s="48"/>
      <c r="AK86" s="50">
        <f t="shared" si="24"/>
        <v>0</v>
      </c>
      <c r="AL86" s="48">
        <v>343</v>
      </c>
      <c r="AM86" s="50">
        <f t="shared" si="25"/>
        <v>16.955017301038062</v>
      </c>
      <c r="AN86" s="48">
        <v>3686</v>
      </c>
      <c r="AO86" s="48">
        <v>15364</v>
      </c>
      <c r="AP86" s="50">
        <f t="shared" si="26"/>
        <v>7.5946613939693526</v>
      </c>
      <c r="AQ86" s="50">
        <f t="shared" si="27"/>
        <v>3.4286989511269805</v>
      </c>
      <c r="AR86" s="48">
        <v>3229</v>
      </c>
      <c r="AS86" s="48">
        <v>4</v>
      </c>
      <c r="AT86" s="48">
        <v>319</v>
      </c>
      <c r="AU86" s="48">
        <f t="shared" si="17"/>
        <v>3552</v>
      </c>
      <c r="AV86" s="48" t="s">
        <v>60</v>
      </c>
      <c r="AW86" s="48"/>
      <c r="AX86" s="58">
        <v>1455</v>
      </c>
      <c r="AY86" s="48">
        <v>7863</v>
      </c>
      <c r="AZ86" s="50">
        <f t="shared" si="28"/>
        <v>3.8868017795353436</v>
      </c>
      <c r="BA86" s="58">
        <v>0.8</v>
      </c>
      <c r="BB86" s="50">
        <f t="shared" si="29"/>
        <v>0.79090459713297079</v>
      </c>
      <c r="BC86" s="48">
        <v>13</v>
      </c>
      <c r="BD86" s="52" t="s">
        <v>62</v>
      </c>
    </row>
    <row r="87" spans="1:56" x14ac:dyDescent="0.25">
      <c r="A87" s="47" t="s">
        <v>348</v>
      </c>
      <c r="B87" s="48">
        <v>13587</v>
      </c>
      <c r="C87" s="48" t="s">
        <v>349</v>
      </c>
      <c r="D87" s="48">
        <v>44650</v>
      </c>
      <c r="E87" s="48" t="s">
        <v>348</v>
      </c>
      <c r="F87" s="48">
        <v>44081</v>
      </c>
      <c r="G87" s="48">
        <v>200071546</v>
      </c>
      <c r="H87" s="48" t="s">
        <v>172</v>
      </c>
      <c r="I87" s="48">
        <v>1</v>
      </c>
      <c r="J87" s="48" t="s">
        <v>59</v>
      </c>
      <c r="K87" s="48" t="s">
        <v>350</v>
      </c>
      <c r="L87" s="48">
        <v>4642</v>
      </c>
      <c r="M87" s="48">
        <v>15</v>
      </c>
      <c r="N87" s="48">
        <v>20</v>
      </c>
      <c r="O87" s="48">
        <v>2</v>
      </c>
      <c r="P87" s="48" t="s">
        <v>60</v>
      </c>
      <c r="Q87" s="48" t="s">
        <v>130</v>
      </c>
      <c r="R87" s="48">
        <v>525</v>
      </c>
      <c r="S87" s="49">
        <f t="shared" si="18"/>
        <v>0.11309780267126239</v>
      </c>
      <c r="T87" s="48">
        <v>11261</v>
      </c>
      <c r="U87" s="48">
        <v>634</v>
      </c>
      <c r="V87" s="48">
        <v>20</v>
      </c>
      <c r="W87" s="48">
        <v>0</v>
      </c>
      <c r="X87" s="48">
        <v>854</v>
      </c>
      <c r="Y87" s="48">
        <v>48</v>
      </c>
      <c r="Z87" s="48">
        <v>0</v>
      </c>
      <c r="AA87" s="48">
        <v>0</v>
      </c>
      <c r="AB87" s="48">
        <v>28</v>
      </c>
      <c r="AC87" s="48">
        <f t="shared" si="16"/>
        <v>12135</v>
      </c>
      <c r="AD87" s="50">
        <f t="shared" si="19"/>
        <v>2.6141749246014649</v>
      </c>
      <c r="AE87" s="51">
        <f t="shared" si="20"/>
        <v>23.114285714285714</v>
      </c>
      <c r="AF87" s="48">
        <f>U87+W87+Y87+AA87</f>
        <v>682</v>
      </c>
      <c r="AG87" s="51">
        <f t="shared" si="21"/>
        <v>14.691943127962086</v>
      </c>
      <c r="AH87" s="51">
        <f t="shared" si="22"/>
        <v>17.793255131964809</v>
      </c>
      <c r="AI87" s="50">
        <f t="shared" si="23"/>
        <v>8.8966275659824046</v>
      </c>
      <c r="AJ87" s="48">
        <v>850</v>
      </c>
      <c r="AK87" s="50">
        <f t="shared" si="24"/>
        <v>18.311072813442482</v>
      </c>
      <c r="AL87" s="48">
        <v>724</v>
      </c>
      <c r="AM87" s="50">
        <f t="shared" si="25"/>
        <v>15.596725549332184</v>
      </c>
      <c r="AN87" s="48"/>
      <c r="AO87" s="48">
        <v>21220</v>
      </c>
      <c r="AP87" s="50">
        <f t="shared" si="26"/>
        <v>4.5713054717794055</v>
      </c>
      <c r="AQ87" s="50">
        <f t="shared" si="27"/>
        <v>1.7486608982282654</v>
      </c>
      <c r="AR87" s="48">
        <v>2282</v>
      </c>
      <c r="AS87" s="48"/>
      <c r="AT87" s="48">
        <v>517</v>
      </c>
      <c r="AU87" s="48">
        <f t="shared" si="17"/>
        <v>2799</v>
      </c>
      <c r="AV87" s="48" t="s">
        <v>60</v>
      </c>
      <c r="AW87" s="48"/>
      <c r="AX87" s="48">
        <v>650</v>
      </c>
      <c r="AY87" s="48">
        <v>9271</v>
      </c>
      <c r="AZ87" s="50">
        <f t="shared" si="28"/>
        <v>1.9971994829814734</v>
      </c>
      <c r="BA87" s="48">
        <v>1.5</v>
      </c>
      <c r="BB87" s="50">
        <f t="shared" si="29"/>
        <v>0.64627315812149932</v>
      </c>
      <c r="BC87" s="48">
        <v>11</v>
      </c>
      <c r="BD87" s="52"/>
    </row>
    <row r="88" spans="1:56" x14ac:dyDescent="0.25">
      <c r="A88" s="47" t="s">
        <v>351</v>
      </c>
      <c r="B88" s="48">
        <v>13559</v>
      </c>
      <c r="C88" s="48" t="s">
        <v>352</v>
      </c>
      <c r="D88" s="48">
        <v>44760</v>
      </c>
      <c r="E88" s="48" t="s">
        <v>351</v>
      </c>
      <c r="F88" s="48">
        <v>44106</v>
      </c>
      <c r="G88" s="48">
        <v>200067346</v>
      </c>
      <c r="H88" s="48" t="s">
        <v>150</v>
      </c>
      <c r="I88" s="48">
        <v>1</v>
      </c>
      <c r="J88" s="48" t="s">
        <v>59</v>
      </c>
      <c r="K88" s="48" t="s">
        <v>353</v>
      </c>
      <c r="L88" s="48">
        <v>1723</v>
      </c>
      <c r="M88" s="48">
        <v>9</v>
      </c>
      <c r="N88" s="48">
        <v>54</v>
      </c>
      <c r="O88" s="48">
        <v>0</v>
      </c>
      <c r="P88" s="48" t="s">
        <v>62</v>
      </c>
      <c r="Q88" s="48" t="s">
        <v>354</v>
      </c>
      <c r="R88" s="48">
        <v>220</v>
      </c>
      <c r="S88" s="49">
        <f t="shared" si="18"/>
        <v>0.12768427161926871</v>
      </c>
      <c r="T88" s="48">
        <v>6735</v>
      </c>
      <c r="U88" s="48">
        <v>522</v>
      </c>
      <c r="V88" s="48">
        <v>84</v>
      </c>
      <c r="W88" s="48">
        <v>0</v>
      </c>
      <c r="X88" s="48">
        <v>0</v>
      </c>
      <c r="Y88" s="48">
        <v>0</v>
      </c>
      <c r="Z88" s="48">
        <v>0</v>
      </c>
      <c r="AA88" s="48">
        <v>0</v>
      </c>
      <c r="AB88" s="48">
        <v>10</v>
      </c>
      <c r="AC88" s="48">
        <f t="shared" si="16"/>
        <v>6819</v>
      </c>
      <c r="AD88" s="50">
        <f t="shared" si="19"/>
        <v>3.9576320371445153</v>
      </c>
      <c r="AE88" s="51">
        <f t="shared" si="20"/>
        <v>30.995454545454546</v>
      </c>
      <c r="AF88" s="48">
        <f>U88+W88+Y88+AA88</f>
        <v>522</v>
      </c>
      <c r="AG88" s="51">
        <f t="shared" si="21"/>
        <v>30.295995356935578</v>
      </c>
      <c r="AH88" s="51">
        <f t="shared" si="22"/>
        <v>13.063218390804598</v>
      </c>
      <c r="AI88" s="50">
        <f t="shared" si="23"/>
        <v>6.5316091954022992</v>
      </c>
      <c r="AJ88" s="48"/>
      <c r="AK88" s="50">
        <f t="shared" si="24"/>
        <v>0</v>
      </c>
      <c r="AL88" s="48">
        <v>817</v>
      </c>
      <c r="AM88" s="50">
        <f t="shared" si="25"/>
        <v>47.417295414973886</v>
      </c>
      <c r="AN88" s="48">
        <v>2734</v>
      </c>
      <c r="AO88" s="48">
        <v>8645</v>
      </c>
      <c r="AP88" s="50">
        <f t="shared" si="26"/>
        <v>5.0174114915844461</v>
      </c>
      <c r="AQ88" s="50">
        <f t="shared" si="27"/>
        <v>1.2677811995893826</v>
      </c>
      <c r="AR88" s="48">
        <v>1105</v>
      </c>
      <c r="AS88" s="48">
        <v>5</v>
      </c>
      <c r="AT88" s="48">
        <v>22</v>
      </c>
      <c r="AU88" s="48">
        <f t="shared" si="17"/>
        <v>1132</v>
      </c>
      <c r="AV88" s="48" t="s">
        <v>60</v>
      </c>
      <c r="AW88" s="48"/>
      <c r="AX88" s="48">
        <v>341</v>
      </c>
      <c r="AY88" s="48">
        <v>4540</v>
      </c>
      <c r="AZ88" s="50">
        <f t="shared" si="28"/>
        <v>2.6349390597794544</v>
      </c>
      <c r="BA88" s="48">
        <v>0</v>
      </c>
      <c r="BB88" s="50">
        <f t="shared" si="29"/>
        <v>0</v>
      </c>
      <c r="BC88" s="48">
        <v>21</v>
      </c>
      <c r="BD88" s="52" t="s">
        <v>60</v>
      </c>
    </row>
    <row r="89" spans="1:56" x14ac:dyDescent="0.25">
      <c r="A89" s="47" t="s">
        <v>355</v>
      </c>
      <c r="B89" s="48">
        <v>19378</v>
      </c>
      <c r="C89" s="48" t="s">
        <v>356</v>
      </c>
      <c r="D89" s="48">
        <v>44840</v>
      </c>
      <c r="E89" s="48" t="s">
        <v>355</v>
      </c>
      <c r="F89" s="48">
        <v>44198</v>
      </c>
      <c r="G89" s="48">
        <v>244400404</v>
      </c>
      <c r="H89" s="48" t="s">
        <v>86</v>
      </c>
      <c r="I89" s="48">
        <v>1</v>
      </c>
      <c r="J89" s="48" t="s">
        <v>59</v>
      </c>
      <c r="K89" s="48" t="s">
        <v>357</v>
      </c>
      <c r="L89" s="48">
        <v>8825</v>
      </c>
      <c r="M89" s="48">
        <v>5</v>
      </c>
      <c r="N89" s="48">
        <v>15</v>
      </c>
      <c r="O89" s="48">
        <v>1</v>
      </c>
      <c r="P89" s="48" t="s">
        <v>62</v>
      </c>
      <c r="Q89" s="48" t="s">
        <v>194</v>
      </c>
      <c r="R89" s="48">
        <v>180</v>
      </c>
      <c r="S89" s="49">
        <f t="shared" si="18"/>
        <v>2.0396600566572238E-2</v>
      </c>
      <c r="T89" s="48">
        <v>20247</v>
      </c>
      <c r="U89" s="48">
        <v>7245</v>
      </c>
      <c r="V89" s="48">
        <v>531</v>
      </c>
      <c r="W89" s="48">
        <v>196</v>
      </c>
      <c r="X89" s="48">
        <v>1073</v>
      </c>
      <c r="Y89" s="48">
        <v>33</v>
      </c>
      <c r="Z89" s="48">
        <v>0</v>
      </c>
      <c r="AA89" s="48">
        <v>0</v>
      </c>
      <c r="AB89" s="48">
        <v>30</v>
      </c>
      <c r="AC89" s="48">
        <f t="shared" si="16"/>
        <v>21851</v>
      </c>
      <c r="AD89" s="50">
        <f t="shared" si="19"/>
        <v>2.4760339943342777</v>
      </c>
      <c r="AE89" s="51">
        <f t="shared" si="20"/>
        <v>121.39444444444445</v>
      </c>
      <c r="AF89" s="48">
        <f>U89+W89+Y89+AA89</f>
        <v>7474</v>
      </c>
      <c r="AG89" s="51">
        <f t="shared" si="21"/>
        <v>84.691218130311611</v>
      </c>
      <c r="AH89" s="51">
        <f t="shared" si="22"/>
        <v>2.9236018196414237</v>
      </c>
      <c r="AI89" s="50">
        <f t="shared" si="23"/>
        <v>1.4618009098207119</v>
      </c>
      <c r="AJ89" s="48">
        <v>1442</v>
      </c>
      <c r="AK89" s="50">
        <f t="shared" si="24"/>
        <v>16.339943342776206</v>
      </c>
      <c r="AL89" s="48">
        <v>1039</v>
      </c>
      <c r="AM89" s="50">
        <f t="shared" si="25"/>
        <v>11.773371104815864</v>
      </c>
      <c r="AN89" s="48">
        <v>9734</v>
      </c>
      <c r="AO89" s="48">
        <v>44021</v>
      </c>
      <c r="AP89" s="50">
        <f t="shared" si="26"/>
        <v>4.9882152974504246</v>
      </c>
      <c r="AQ89" s="50">
        <f t="shared" si="27"/>
        <v>2.0145988741934007</v>
      </c>
      <c r="AR89" s="48"/>
      <c r="AS89" s="48"/>
      <c r="AT89" s="48"/>
      <c r="AU89" s="48">
        <f t="shared" si="17"/>
        <v>0</v>
      </c>
      <c r="AV89" s="48" t="s">
        <v>60</v>
      </c>
      <c r="AW89" s="48"/>
      <c r="AX89" s="48">
        <v>3846</v>
      </c>
      <c r="AY89" s="48">
        <v>177964</v>
      </c>
      <c r="AZ89" s="50">
        <f t="shared" si="28"/>
        <v>20.165892351274788</v>
      </c>
      <c r="BA89" s="48">
        <v>4</v>
      </c>
      <c r="BB89" s="50">
        <f t="shared" si="29"/>
        <v>0.90651558073654404</v>
      </c>
      <c r="BC89" s="48">
        <v>15</v>
      </c>
      <c r="BD89" s="52"/>
    </row>
    <row r="90" spans="1:56" x14ac:dyDescent="0.25">
      <c r="A90" s="47" t="s">
        <v>358</v>
      </c>
      <c r="B90" s="48">
        <v>14137</v>
      </c>
      <c r="C90" s="48" t="s">
        <v>120</v>
      </c>
      <c r="D90" s="48">
        <v>44390</v>
      </c>
      <c r="E90" s="48" t="s">
        <v>358</v>
      </c>
      <c r="F90" s="48">
        <v>44205</v>
      </c>
      <c r="G90" s="48">
        <v>244400503</v>
      </c>
      <c r="H90" s="48" t="s">
        <v>140</v>
      </c>
      <c r="I90" s="48">
        <v>1</v>
      </c>
      <c r="J90" s="48" t="s">
        <v>59</v>
      </c>
      <c r="K90" s="48" t="s">
        <v>359</v>
      </c>
      <c r="L90" s="48">
        <v>2505</v>
      </c>
      <c r="M90" s="48">
        <v>8</v>
      </c>
      <c r="N90" s="48">
        <v>20</v>
      </c>
      <c r="O90" s="48">
        <v>1</v>
      </c>
      <c r="P90" s="48" t="s">
        <v>60</v>
      </c>
      <c r="Q90" s="48" t="s">
        <v>360</v>
      </c>
      <c r="R90" s="48">
        <v>100</v>
      </c>
      <c r="S90" s="49">
        <f t="shared" si="18"/>
        <v>3.9920159680638723E-2</v>
      </c>
      <c r="T90" s="48">
        <v>4987</v>
      </c>
      <c r="U90" s="48">
        <v>308</v>
      </c>
      <c r="V90" s="48">
        <v>175</v>
      </c>
      <c r="W90" s="48">
        <v>0</v>
      </c>
      <c r="X90" s="48">
        <v>0</v>
      </c>
      <c r="Y90" s="48">
        <v>0</v>
      </c>
      <c r="Z90" s="48">
        <v>0</v>
      </c>
      <c r="AA90" s="48">
        <v>0</v>
      </c>
      <c r="AB90" s="48">
        <v>14</v>
      </c>
      <c r="AC90" s="48">
        <f t="shared" si="16"/>
        <v>5162</v>
      </c>
      <c r="AD90" s="50">
        <f t="shared" si="19"/>
        <v>2.0606786427145707</v>
      </c>
      <c r="AE90" s="51">
        <f t="shared" si="20"/>
        <v>51.62</v>
      </c>
      <c r="AF90" s="48">
        <f>U90+W90+Y90+AA90</f>
        <v>308</v>
      </c>
      <c r="AG90" s="51">
        <f t="shared" si="21"/>
        <v>12.295409181636726</v>
      </c>
      <c r="AH90" s="51">
        <f t="shared" si="22"/>
        <v>16.759740259740258</v>
      </c>
      <c r="AI90" s="50">
        <f t="shared" si="23"/>
        <v>8.3798701298701292</v>
      </c>
      <c r="AJ90" s="48"/>
      <c r="AK90" s="50">
        <f t="shared" si="24"/>
        <v>0</v>
      </c>
      <c r="AL90" s="48">
        <v>215</v>
      </c>
      <c r="AM90" s="50">
        <f t="shared" si="25"/>
        <v>8.5828343313373257</v>
      </c>
      <c r="AN90" s="48">
        <v>1224</v>
      </c>
      <c r="AO90" s="48">
        <v>5306</v>
      </c>
      <c r="AP90" s="50">
        <f t="shared" si="26"/>
        <v>2.1181636726546906</v>
      </c>
      <c r="AQ90" s="50">
        <f t="shared" si="27"/>
        <v>1.0278961642774118</v>
      </c>
      <c r="AR90" s="48">
        <v>982</v>
      </c>
      <c r="AS90" s="48">
        <v>0</v>
      </c>
      <c r="AT90" s="48">
        <v>0</v>
      </c>
      <c r="AU90" s="48">
        <f t="shared" si="17"/>
        <v>982</v>
      </c>
      <c r="AV90" s="48" t="s">
        <v>62</v>
      </c>
      <c r="AW90" s="48"/>
      <c r="AX90" s="48"/>
      <c r="AY90" s="48">
        <v>4383</v>
      </c>
      <c r="AZ90" s="50">
        <f t="shared" si="28"/>
        <v>1.7497005988023953</v>
      </c>
      <c r="BA90" s="48">
        <v>0.4</v>
      </c>
      <c r="BB90" s="50">
        <f t="shared" si="29"/>
        <v>0.31936127744510984</v>
      </c>
      <c r="BC90" s="48">
        <v>18</v>
      </c>
      <c r="BD90" s="52" t="s">
        <v>60</v>
      </c>
    </row>
    <row r="91" spans="1:56" x14ac:dyDescent="0.25">
      <c r="A91" s="47" t="s">
        <v>361</v>
      </c>
      <c r="B91" s="48">
        <v>1869</v>
      </c>
      <c r="C91" s="48" t="s">
        <v>362</v>
      </c>
      <c r="D91" s="48">
        <v>44850</v>
      </c>
      <c r="E91" s="48" t="s">
        <v>361</v>
      </c>
      <c r="F91" s="48">
        <v>44082</v>
      </c>
      <c r="G91" s="48">
        <v>244400552</v>
      </c>
      <c r="H91" s="48" t="s">
        <v>70</v>
      </c>
      <c r="I91" s="48">
        <v>1</v>
      </c>
      <c r="J91" s="48" t="s">
        <v>59</v>
      </c>
      <c r="K91" s="48" t="s">
        <v>71</v>
      </c>
      <c r="L91" s="48">
        <v>5336</v>
      </c>
      <c r="M91" s="48">
        <v>16</v>
      </c>
      <c r="N91" s="48"/>
      <c r="O91" s="48">
        <v>1</v>
      </c>
      <c r="P91" s="48" t="s">
        <v>62</v>
      </c>
      <c r="Q91" s="48" t="s">
        <v>72</v>
      </c>
      <c r="R91" s="48">
        <v>140</v>
      </c>
      <c r="S91" s="49">
        <f t="shared" si="18"/>
        <v>2.6236881559220389E-2</v>
      </c>
      <c r="T91" s="48">
        <v>11640</v>
      </c>
      <c r="U91" s="48">
        <v>1227</v>
      </c>
      <c r="V91" s="48">
        <v>18</v>
      </c>
      <c r="W91" s="48">
        <v>9</v>
      </c>
      <c r="X91" s="48">
        <v>365</v>
      </c>
      <c r="Y91" s="48">
        <v>34</v>
      </c>
      <c r="Z91" s="48">
        <v>0</v>
      </c>
      <c r="AA91" s="48">
        <v>0</v>
      </c>
      <c r="AB91" s="48">
        <v>90</v>
      </c>
      <c r="AC91" s="48">
        <f t="shared" si="16"/>
        <v>12023</v>
      </c>
      <c r="AD91" s="50">
        <f t="shared" si="19"/>
        <v>2.2531859070464768</v>
      </c>
      <c r="AE91" s="51">
        <f t="shared" si="20"/>
        <v>85.878571428571433</v>
      </c>
      <c r="AF91" s="48">
        <f>U91+W91+Y91+AA91</f>
        <v>1270</v>
      </c>
      <c r="AG91" s="51">
        <f t="shared" si="21"/>
        <v>23.800599700149924</v>
      </c>
      <c r="AH91" s="51">
        <f t="shared" si="22"/>
        <v>9.4669291338582671</v>
      </c>
      <c r="AI91" s="50">
        <f t="shared" si="23"/>
        <v>4.7334645669291335</v>
      </c>
      <c r="AJ91" s="48"/>
      <c r="AK91" s="50">
        <f t="shared" si="24"/>
        <v>0</v>
      </c>
      <c r="AL91" s="48">
        <v>1071</v>
      </c>
      <c r="AM91" s="50">
        <f t="shared" si="25"/>
        <v>20.071214392803597</v>
      </c>
      <c r="AN91" s="48"/>
      <c r="AO91" s="59">
        <v>42153</v>
      </c>
      <c r="AP91" s="50">
        <f t="shared" si="26"/>
        <v>7.8997376311844079</v>
      </c>
      <c r="AQ91" s="50">
        <f t="shared" si="27"/>
        <v>3.5060301089578307</v>
      </c>
      <c r="AR91" s="48">
        <v>1221</v>
      </c>
      <c r="AS91" s="48">
        <v>33</v>
      </c>
      <c r="AT91" s="48">
        <v>3</v>
      </c>
      <c r="AU91" s="48">
        <f t="shared" si="17"/>
        <v>1257</v>
      </c>
      <c r="AV91" s="48" t="s">
        <v>62</v>
      </c>
      <c r="AW91" s="48" t="s">
        <v>73</v>
      </c>
      <c r="AX91" s="58">
        <v>4680</v>
      </c>
      <c r="AY91" s="58">
        <v>13554</v>
      </c>
      <c r="AZ91" s="50">
        <f t="shared" si="28"/>
        <v>2.5401049475262369</v>
      </c>
      <c r="BA91" s="48">
        <v>2.8</v>
      </c>
      <c r="BB91" s="50">
        <f t="shared" si="29"/>
        <v>1.0494752623688155</v>
      </c>
      <c r="BC91" s="58">
        <v>42</v>
      </c>
      <c r="BD91" s="52" t="s">
        <v>60</v>
      </c>
    </row>
    <row r="92" spans="1:56" x14ac:dyDescent="0.25">
      <c r="A92" s="53" t="s">
        <v>363</v>
      </c>
      <c r="B92" s="48">
        <v>1909</v>
      </c>
      <c r="C92" s="48" t="s">
        <v>364</v>
      </c>
      <c r="D92" s="48">
        <v>44370</v>
      </c>
      <c r="E92" s="48" t="s">
        <v>365</v>
      </c>
      <c r="F92" s="48">
        <v>44213</v>
      </c>
      <c r="G92" s="48">
        <v>244400552</v>
      </c>
      <c r="H92" s="48" t="s">
        <v>70</v>
      </c>
      <c r="I92" s="48">
        <v>1</v>
      </c>
      <c r="J92" s="48" t="s">
        <v>59</v>
      </c>
      <c r="K92" s="48" t="s">
        <v>71</v>
      </c>
      <c r="L92" s="54">
        <v>7633</v>
      </c>
      <c r="M92" s="48">
        <v>16.5</v>
      </c>
      <c r="N92" s="48">
        <v>10</v>
      </c>
      <c r="O92" s="48">
        <v>1</v>
      </c>
      <c r="P92" s="48" t="s">
        <v>62</v>
      </c>
      <c r="Q92" s="48" t="s">
        <v>72</v>
      </c>
      <c r="R92" s="48">
        <v>340</v>
      </c>
      <c r="S92" s="55">
        <f>(R92+R93+R94+R95)/L92</f>
        <v>9.157605135595441E-2</v>
      </c>
      <c r="T92" s="48">
        <v>16079</v>
      </c>
      <c r="U92" s="48">
        <v>958</v>
      </c>
      <c r="V92" s="48">
        <v>506</v>
      </c>
      <c r="W92" s="48">
        <v>22</v>
      </c>
      <c r="X92" s="48">
        <v>948</v>
      </c>
      <c r="Y92" s="48">
        <v>197</v>
      </c>
      <c r="Z92" s="48">
        <v>0</v>
      </c>
      <c r="AA92" s="48">
        <v>0</v>
      </c>
      <c r="AB92" s="48">
        <v>50</v>
      </c>
      <c r="AC92" s="48">
        <f t="shared" si="16"/>
        <v>17533</v>
      </c>
      <c r="AD92" s="56">
        <f>(AC92+AC93+AC94+AC95)/L92</f>
        <v>3.9390803091838071</v>
      </c>
      <c r="AE92" s="51">
        <f t="shared" si="20"/>
        <v>51.567647058823532</v>
      </c>
      <c r="AF92" s="48">
        <f>U92+W92+Y92+AA92</f>
        <v>1177</v>
      </c>
      <c r="AG92" s="57">
        <f>(AF92+AF93+AF94+AF95)*100/L92</f>
        <v>27.669330538451462</v>
      </c>
      <c r="AH92" s="51">
        <f t="shared" si="22"/>
        <v>14.896346644010196</v>
      </c>
      <c r="AI92" s="50">
        <f t="shared" si="23"/>
        <v>7.4481733220050979</v>
      </c>
      <c r="AJ92" s="48"/>
      <c r="AK92" s="50"/>
      <c r="AL92" s="48">
        <v>852</v>
      </c>
      <c r="AM92" s="56">
        <f>(AL92+AL93+AL94+AL95)*100/L92</f>
        <v>18.551028429189049</v>
      </c>
      <c r="AN92" s="48"/>
      <c r="AO92" s="48">
        <v>32778</v>
      </c>
      <c r="AP92" s="56">
        <f>(AO92+AO93+AO94+AO95)/L92</f>
        <v>5.1902266474518539</v>
      </c>
      <c r="AQ92" s="50">
        <f t="shared" si="27"/>
        <v>1.8695032224947243</v>
      </c>
      <c r="AR92" s="48"/>
      <c r="AS92" s="48"/>
      <c r="AT92" s="48"/>
      <c r="AU92" s="48">
        <f t="shared" si="17"/>
        <v>0</v>
      </c>
      <c r="AV92" s="48" t="s">
        <v>62</v>
      </c>
      <c r="AW92" s="48" t="s">
        <v>73</v>
      </c>
      <c r="AX92" s="58">
        <v>3639</v>
      </c>
      <c r="AY92" s="58">
        <v>12561</v>
      </c>
      <c r="AZ92" s="56">
        <f>(AY92+AY93+AY94+AY95)/L92</f>
        <v>2.9528363684003667</v>
      </c>
      <c r="BA92" s="48">
        <v>2.2000000000000002</v>
      </c>
      <c r="BB92" s="56">
        <f>(BA92+BA93+BA94+BA95)/(L92/2000)</f>
        <v>0.70745447399449757</v>
      </c>
      <c r="BC92" s="58">
        <v>33</v>
      </c>
      <c r="BD92" s="52" t="s">
        <v>60</v>
      </c>
    </row>
    <row r="93" spans="1:56" x14ac:dyDescent="0.25">
      <c r="A93" s="53" t="s">
        <v>366</v>
      </c>
      <c r="B93" s="48">
        <v>1888</v>
      </c>
      <c r="C93" s="48" t="s">
        <v>367</v>
      </c>
      <c r="D93" s="48">
        <v>44370</v>
      </c>
      <c r="E93" s="48" t="s">
        <v>365</v>
      </c>
      <c r="F93" s="48">
        <v>44213</v>
      </c>
      <c r="G93" s="48">
        <v>244400552</v>
      </c>
      <c r="H93" s="48" t="s">
        <v>70</v>
      </c>
      <c r="I93" s="48">
        <v>1</v>
      </c>
      <c r="J93" s="48" t="s">
        <v>59</v>
      </c>
      <c r="K93" s="48" t="s">
        <v>71</v>
      </c>
      <c r="L93" s="54">
        <v>0</v>
      </c>
      <c r="M93" s="48">
        <v>6.5</v>
      </c>
      <c r="N93" s="48">
        <v>5</v>
      </c>
      <c r="O93" s="48">
        <v>1</v>
      </c>
      <c r="P93" s="48" t="s">
        <v>62</v>
      </c>
      <c r="Q93" s="48" t="s">
        <v>72</v>
      </c>
      <c r="R93" s="48">
        <v>100</v>
      </c>
      <c r="S93" s="49"/>
      <c r="T93" s="48">
        <v>3672</v>
      </c>
      <c r="U93" s="48">
        <v>251</v>
      </c>
      <c r="V93" s="48">
        <v>146</v>
      </c>
      <c r="W93" s="48">
        <v>9</v>
      </c>
      <c r="X93" s="48">
        <v>105</v>
      </c>
      <c r="Y93" s="48">
        <v>24</v>
      </c>
      <c r="Z93" s="48">
        <v>0</v>
      </c>
      <c r="AA93" s="48">
        <v>0</v>
      </c>
      <c r="AB93" s="48">
        <v>22</v>
      </c>
      <c r="AC93" s="48">
        <f t="shared" si="16"/>
        <v>3923</v>
      </c>
      <c r="AD93" s="50"/>
      <c r="AE93" s="51">
        <f t="shared" si="20"/>
        <v>39.229999999999997</v>
      </c>
      <c r="AF93" s="48">
        <f>U93+W93+Y93+AA93</f>
        <v>284</v>
      </c>
      <c r="AG93" s="51"/>
      <c r="AH93" s="51">
        <f t="shared" si="22"/>
        <v>13.81338028169014</v>
      </c>
      <c r="AI93" s="50">
        <f t="shared" si="23"/>
        <v>6.90669014084507</v>
      </c>
      <c r="AJ93" s="48"/>
      <c r="AK93" s="50"/>
      <c r="AL93" s="48">
        <v>166</v>
      </c>
      <c r="AM93" s="50"/>
      <c r="AN93" s="48"/>
      <c r="AO93" s="48">
        <v>1902</v>
      </c>
      <c r="AP93" s="50"/>
      <c r="AQ93" s="50">
        <f t="shared" si="27"/>
        <v>0.48483303594188121</v>
      </c>
      <c r="AR93" s="48"/>
      <c r="AS93" s="48"/>
      <c r="AT93" s="48"/>
      <c r="AU93" s="48">
        <f t="shared" si="17"/>
        <v>0</v>
      </c>
      <c r="AV93" s="48" t="s">
        <v>62</v>
      </c>
      <c r="AW93" s="48" t="s">
        <v>73</v>
      </c>
      <c r="AX93" s="58">
        <v>211</v>
      </c>
      <c r="AY93" s="58">
        <v>3031</v>
      </c>
      <c r="AZ93" s="50"/>
      <c r="BA93" s="48">
        <v>0.1</v>
      </c>
      <c r="BB93" s="50"/>
      <c r="BC93" s="58">
        <v>2</v>
      </c>
      <c r="BD93" s="52" t="s">
        <v>60</v>
      </c>
    </row>
    <row r="94" spans="1:56" x14ac:dyDescent="0.25">
      <c r="A94" s="53" t="s">
        <v>368</v>
      </c>
      <c r="B94" s="48">
        <v>13496</v>
      </c>
      <c r="C94" s="48" t="s">
        <v>369</v>
      </c>
      <c r="D94" s="48">
        <v>44370</v>
      </c>
      <c r="E94" s="48" t="s">
        <v>365</v>
      </c>
      <c r="F94" s="48">
        <v>44213</v>
      </c>
      <c r="G94" s="48">
        <v>244400552</v>
      </c>
      <c r="H94" s="48" t="s">
        <v>70</v>
      </c>
      <c r="I94" s="48">
        <v>1</v>
      </c>
      <c r="J94" s="48" t="s">
        <v>59</v>
      </c>
      <c r="K94" s="48" t="s">
        <v>71</v>
      </c>
      <c r="L94" s="54">
        <v>0</v>
      </c>
      <c r="M94" s="48">
        <v>9.5</v>
      </c>
      <c r="N94" s="48">
        <v>10</v>
      </c>
      <c r="O94" s="48">
        <v>1</v>
      </c>
      <c r="P94" s="48" t="s">
        <v>62</v>
      </c>
      <c r="Q94" s="48" t="s">
        <v>72</v>
      </c>
      <c r="R94" s="48">
        <v>189</v>
      </c>
      <c r="S94" s="49"/>
      <c r="T94" s="48">
        <v>5676</v>
      </c>
      <c r="U94" s="48">
        <v>401</v>
      </c>
      <c r="V94" s="48">
        <v>154</v>
      </c>
      <c r="W94" s="48">
        <v>7</v>
      </c>
      <c r="X94" s="48">
        <v>314</v>
      </c>
      <c r="Y94" s="48">
        <v>49</v>
      </c>
      <c r="Z94" s="48">
        <v>0</v>
      </c>
      <c r="AA94" s="48">
        <v>0</v>
      </c>
      <c r="AB94" s="48">
        <v>52</v>
      </c>
      <c r="AC94" s="48">
        <f t="shared" si="16"/>
        <v>6144</v>
      </c>
      <c r="AD94" s="50"/>
      <c r="AE94" s="51">
        <f t="shared" si="20"/>
        <v>32.507936507936506</v>
      </c>
      <c r="AF94" s="48">
        <f>U94+W94+Y94+AA94</f>
        <v>457</v>
      </c>
      <c r="AG94" s="51"/>
      <c r="AH94" s="51">
        <f t="shared" si="22"/>
        <v>13.444201312910284</v>
      </c>
      <c r="AI94" s="50">
        <f t="shared" si="23"/>
        <v>6.722100656455142</v>
      </c>
      <c r="AJ94" s="48"/>
      <c r="AK94" s="50"/>
      <c r="AL94" s="48">
        <v>303</v>
      </c>
      <c r="AM94" s="50"/>
      <c r="AN94" s="48"/>
      <c r="AO94" s="48">
        <v>4043</v>
      </c>
      <c r="AP94" s="50"/>
      <c r="AQ94" s="50">
        <f t="shared" si="27"/>
        <v>0.65804036458333337</v>
      </c>
      <c r="AR94" s="48"/>
      <c r="AS94" s="48"/>
      <c r="AT94" s="48"/>
      <c r="AU94" s="48">
        <f t="shared" si="17"/>
        <v>0</v>
      </c>
      <c r="AV94" s="48" t="s">
        <v>62</v>
      </c>
      <c r="AW94" s="48" t="s">
        <v>73</v>
      </c>
      <c r="AX94" s="58">
        <v>449</v>
      </c>
      <c r="AY94" s="58">
        <v>4877</v>
      </c>
      <c r="AZ94" s="50"/>
      <c r="BA94" s="48">
        <v>0.3</v>
      </c>
      <c r="BB94" s="50"/>
      <c r="BC94" s="58">
        <v>4</v>
      </c>
      <c r="BD94" s="52" t="s">
        <v>60</v>
      </c>
    </row>
    <row r="95" spans="1:56" x14ac:dyDescent="0.25">
      <c r="A95" s="53" t="s">
        <v>370</v>
      </c>
      <c r="B95" s="48">
        <v>14002</v>
      </c>
      <c r="C95" s="48" t="s">
        <v>371</v>
      </c>
      <c r="D95" s="48">
        <v>44370</v>
      </c>
      <c r="E95" s="48" t="s">
        <v>365</v>
      </c>
      <c r="F95" s="48">
        <v>44213</v>
      </c>
      <c r="G95" s="48">
        <v>244400552</v>
      </c>
      <c r="H95" s="48" t="s">
        <v>70</v>
      </c>
      <c r="I95" s="48">
        <v>1</v>
      </c>
      <c r="J95" s="48" t="s">
        <v>59</v>
      </c>
      <c r="K95" s="48" t="s">
        <v>71</v>
      </c>
      <c r="L95" s="54">
        <v>0</v>
      </c>
      <c r="M95" s="48">
        <v>4</v>
      </c>
      <c r="N95" s="48">
        <v>10</v>
      </c>
      <c r="O95" s="48">
        <v>0</v>
      </c>
      <c r="P95" s="48" t="s">
        <v>62</v>
      </c>
      <c r="Q95" s="48" t="s">
        <v>72</v>
      </c>
      <c r="R95" s="48">
        <v>70</v>
      </c>
      <c r="S95" s="49"/>
      <c r="T95" s="48">
        <v>2234</v>
      </c>
      <c r="U95" s="48">
        <v>169</v>
      </c>
      <c r="V95" s="48">
        <v>144</v>
      </c>
      <c r="W95" s="48">
        <v>7</v>
      </c>
      <c r="X95" s="48">
        <v>89</v>
      </c>
      <c r="Y95" s="48">
        <v>18</v>
      </c>
      <c r="Z95" s="48">
        <v>0</v>
      </c>
      <c r="AA95" s="48">
        <v>0</v>
      </c>
      <c r="AB95" s="48">
        <v>8</v>
      </c>
      <c r="AC95" s="48">
        <f t="shared" si="16"/>
        <v>2467</v>
      </c>
      <c r="AD95" s="50"/>
      <c r="AE95" s="51">
        <f t="shared" si="20"/>
        <v>35.24285714285714</v>
      </c>
      <c r="AF95" s="48">
        <f>U95+W95+Y95+AA95</f>
        <v>194</v>
      </c>
      <c r="AG95" s="51"/>
      <c r="AH95" s="51">
        <f t="shared" si="22"/>
        <v>12.716494845360824</v>
      </c>
      <c r="AI95" s="50">
        <f t="shared" si="23"/>
        <v>6.358247422680412</v>
      </c>
      <c r="AJ95" s="48"/>
      <c r="AK95" s="50"/>
      <c r="AL95" s="48">
        <v>95</v>
      </c>
      <c r="AM95" s="50"/>
      <c r="AN95" s="48"/>
      <c r="AO95" s="48">
        <v>894</v>
      </c>
      <c r="AP95" s="50"/>
      <c r="AQ95" s="50">
        <f t="shared" si="27"/>
        <v>0.36238346169436564</v>
      </c>
      <c r="AR95" s="48"/>
      <c r="AS95" s="48"/>
      <c r="AT95" s="48"/>
      <c r="AU95" s="48">
        <f t="shared" si="17"/>
        <v>0</v>
      </c>
      <c r="AV95" s="48" t="s">
        <v>62</v>
      </c>
      <c r="AW95" s="48" t="s">
        <v>73</v>
      </c>
      <c r="AX95" s="58">
        <v>99</v>
      </c>
      <c r="AY95" s="58">
        <v>2070</v>
      </c>
      <c r="AZ95" s="50"/>
      <c r="BA95" s="48">
        <v>0.1</v>
      </c>
      <c r="BB95" s="50"/>
      <c r="BC95" s="58">
        <v>2</v>
      </c>
      <c r="BD95" s="52" t="s">
        <v>60</v>
      </c>
    </row>
    <row r="96" spans="1:56" x14ac:dyDescent="0.25">
      <c r="A96" s="53" t="s">
        <v>372</v>
      </c>
      <c r="B96" s="48">
        <v>13623</v>
      </c>
      <c r="C96" s="48" t="s">
        <v>373</v>
      </c>
      <c r="D96" s="48">
        <v>44270</v>
      </c>
      <c r="E96" s="48" t="s">
        <v>374</v>
      </c>
      <c r="F96" s="48">
        <v>44087</v>
      </c>
      <c r="G96" s="48">
        <v>200071546</v>
      </c>
      <c r="H96" s="48" t="s">
        <v>172</v>
      </c>
      <c r="I96" s="48">
        <v>1</v>
      </c>
      <c r="J96" s="48" t="s">
        <v>59</v>
      </c>
      <c r="K96" s="48" t="s">
        <v>375</v>
      </c>
      <c r="L96" s="54">
        <v>7788</v>
      </c>
      <c r="M96" s="48">
        <v>17</v>
      </c>
      <c r="N96" s="48">
        <v>50</v>
      </c>
      <c r="O96" s="48">
        <v>3</v>
      </c>
      <c r="P96" s="48" t="s">
        <v>60</v>
      </c>
      <c r="Q96" s="48"/>
      <c r="R96" s="48">
        <v>390</v>
      </c>
      <c r="S96" s="55">
        <f>(R96+R97)/L96</f>
        <v>5.9065228556753981E-2</v>
      </c>
      <c r="T96" s="48">
        <v>17377</v>
      </c>
      <c r="U96" s="48">
        <v>1879</v>
      </c>
      <c r="V96" s="48">
        <v>0</v>
      </c>
      <c r="W96" s="48">
        <v>0</v>
      </c>
      <c r="X96" s="48">
        <v>3</v>
      </c>
      <c r="Y96" s="48">
        <v>0</v>
      </c>
      <c r="Z96" s="48">
        <v>0</v>
      </c>
      <c r="AA96" s="48">
        <v>0</v>
      </c>
      <c r="AB96" s="48">
        <v>30</v>
      </c>
      <c r="AC96" s="48">
        <f t="shared" si="16"/>
        <v>17380</v>
      </c>
      <c r="AD96" s="56">
        <f>(AC96+AC97)/L96</f>
        <v>2.58371854134566</v>
      </c>
      <c r="AE96" s="51">
        <f t="shared" si="20"/>
        <v>44.564102564102562</v>
      </c>
      <c r="AF96" s="48">
        <f>U96+W96+Y96+AA96</f>
        <v>1879</v>
      </c>
      <c r="AG96" s="57">
        <f>(AF96+AF97)*100/L96</f>
        <v>25.988700564971751</v>
      </c>
      <c r="AH96" s="51">
        <f t="shared" si="22"/>
        <v>9.2496008515167638</v>
      </c>
      <c r="AI96" s="50">
        <f t="shared" si="23"/>
        <v>4.6248004257583819</v>
      </c>
      <c r="AJ96" s="48">
        <v>1360</v>
      </c>
      <c r="AK96" s="50">
        <f t="shared" si="24"/>
        <v>17.46276322547509</v>
      </c>
      <c r="AL96" s="48">
        <v>1030</v>
      </c>
      <c r="AM96" s="56">
        <f>(AL96+AL97)*100/L96</f>
        <v>16.178736517719567</v>
      </c>
      <c r="AN96" s="48"/>
      <c r="AO96" s="48">
        <v>40175</v>
      </c>
      <c r="AP96" s="56">
        <f>(AO96+AO97)/L96</f>
        <v>5.4573703133025164</v>
      </c>
      <c r="AQ96" s="50">
        <f t="shared" si="27"/>
        <v>2.3115650172612199</v>
      </c>
      <c r="AR96" s="48">
        <v>4697</v>
      </c>
      <c r="AS96" s="48"/>
      <c r="AT96" s="48">
        <v>4</v>
      </c>
      <c r="AU96" s="48">
        <f t="shared" si="17"/>
        <v>4701</v>
      </c>
      <c r="AV96" s="48"/>
      <c r="AW96" s="48"/>
      <c r="AX96" s="48">
        <v>2126</v>
      </c>
      <c r="AY96" s="48">
        <v>15654</v>
      </c>
      <c r="AZ96" s="56">
        <f>(AY96+AY97)/L96</f>
        <v>2.2298407806882383</v>
      </c>
      <c r="BA96" s="48">
        <v>2.5</v>
      </c>
      <c r="BB96" s="56">
        <f t="shared" si="29"/>
        <v>0.6420133538777606</v>
      </c>
      <c r="BC96" s="48">
        <v>17</v>
      </c>
      <c r="BD96" s="52"/>
    </row>
    <row r="97" spans="1:56" x14ac:dyDescent="0.25">
      <c r="A97" s="53" t="s">
        <v>376</v>
      </c>
      <c r="B97" s="48">
        <v>13884</v>
      </c>
      <c r="C97" s="48" t="s">
        <v>377</v>
      </c>
      <c r="D97" s="48">
        <v>44270</v>
      </c>
      <c r="E97" s="48" t="s">
        <v>374</v>
      </c>
      <c r="F97" s="48">
        <v>44087</v>
      </c>
      <c r="G97" s="48">
        <v>200071546</v>
      </c>
      <c r="H97" s="48" t="s">
        <v>172</v>
      </c>
      <c r="I97" s="48">
        <v>1</v>
      </c>
      <c r="J97" s="48" t="s">
        <v>59</v>
      </c>
      <c r="K97" s="48"/>
      <c r="L97" s="54">
        <v>0</v>
      </c>
      <c r="M97" s="48">
        <v>4</v>
      </c>
      <c r="N97" s="48">
        <v>24</v>
      </c>
      <c r="O97" s="48">
        <v>0</v>
      </c>
      <c r="P97" s="48" t="s">
        <v>60</v>
      </c>
      <c r="Q97" s="48"/>
      <c r="R97" s="48">
        <v>70</v>
      </c>
      <c r="S97" s="49"/>
      <c r="T97" s="48">
        <v>2707</v>
      </c>
      <c r="U97" s="48">
        <v>145</v>
      </c>
      <c r="V97" s="48">
        <v>0</v>
      </c>
      <c r="W97" s="48">
        <v>0</v>
      </c>
      <c r="X97" s="48">
        <v>35</v>
      </c>
      <c r="Y97" s="48">
        <v>0</v>
      </c>
      <c r="Z97" s="48">
        <v>0</v>
      </c>
      <c r="AA97" s="48">
        <v>0</v>
      </c>
      <c r="AB97" s="48">
        <v>2</v>
      </c>
      <c r="AC97" s="48">
        <f t="shared" si="16"/>
        <v>2742</v>
      </c>
      <c r="AD97" s="50"/>
      <c r="AE97" s="51">
        <f t="shared" si="20"/>
        <v>39.171428571428571</v>
      </c>
      <c r="AF97" s="48">
        <f>U97+W97+Y97+AA97</f>
        <v>145</v>
      </c>
      <c r="AG97" s="51"/>
      <c r="AH97" s="51">
        <f t="shared" si="22"/>
        <v>18.910344827586208</v>
      </c>
      <c r="AI97" s="50">
        <f t="shared" si="23"/>
        <v>9.4551724137931039</v>
      </c>
      <c r="AJ97" s="48"/>
      <c r="AK97" s="50"/>
      <c r="AL97" s="48">
        <v>230</v>
      </c>
      <c r="AM97" s="50"/>
      <c r="AN97" s="48"/>
      <c r="AO97" s="48">
        <v>2327</v>
      </c>
      <c r="AP97" s="50"/>
      <c r="AQ97" s="50">
        <f t="shared" si="27"/>
        <v>0.84865061998541214</v>
      </c>
      <c r="AR97" s="48"/>
      <c r="AS97" s="48">
        <v>0</v>
      </c>
      <c r="AT97" s="48">
        <v>15</v>
      </c>
      <c r="AU97" s="48">
        <f t="shared" si="17"/>
        <v>15</v>
      </c>
      <c r="AV97" s="48"/>
      <c r="AW97" s="48"/>
      <c r="AX97" s="48"/>
      <c r="AY97" s="48">
        <v>1712</v>
      </c>
      <c r="AZ97" s="50"/>
      <c r="BA97" s="48">
        <v>0</v>
      </c>
      <c r="BB97" s="50"/>
      <c r="BC97" s="48">
        <v>15</v>
      </c>
      <c r="BD97" s="52" t="s">
        <v>60</v>
      </c>
    </row>
    <row r="98" spans="1:56" x14ac:dyDescent="0.25">
      <c r="A98" s="47" t="s">
        <v>378</v>
      </c>
      <c r="B98" s="48">
        <v>13625</v>
      </c>
      <c r="C98" s="48" t="s">
        <v>379</v>
      </c>
      <c r="D98" s="48">
        <v>44690</v>
      </c>
      <c r="E98" s="48" t="s">
        <v>378</v>
      </c>
      <c r="F98" s="48">
        <v>44088</v>
      </c>
      <c r="G98" s="48">
        <v>200067635</v>
      </c>
      <c r="H98" s="48" t="s">
        <v>65</v>
      </c>
      <c r="I98" s="48">
        <v>1</v>
      </c>
      <c r="J98" s="48" t="s">
        <v>59</v>
      </c>
      <c r="K98" s="48"/>
      <c r="L98" s="48">
        <v>3025</v>
      </c>
      <c r="M98" s="48">
        <v>8.5</v>
      </c>
      <c r="N98" s="48">
        <v>2</v>
      </c>
      <c r="O98" s="48">
        <v>0</v>
      </c>
      <c r="P98" s="48" t="s">
        <v>60</v>
      </c>
      <c r="Q98" s="48" t="s">
        <v>327</v>
      </c>
      <c r="R98" s="48">
        <v>170</v>
      </c>
      <c r="S98" s="49">
        <f t="shared" si="18"/>
        <v>5.6198347107438019E-2</v>
      </c>
      <c r="T98" s="48">
        <v>4422</v>
      </c>
      <c r="U98" s="48">
        <v>444</v>
      </c>
      <c r="V98" s="48">
        <v>0</v>
      </c>
      <c r="W98" s="48">
        <v>0</v>
      </c>
      <c r="X98" s="48">
        <v>0</v>
      </c>
      <c r="Y98" s="48">
        <v>0</v>
      </c>
      <c r="Z98" s="48">
        <v>0</v>
      </c>
      <c r="AA98" s="48">
        <v>0</v>
      </c>
      <c r="AB98" s="48">
        <v>10</v>
      </c>
      <c r="AC98" s="48">
        <f t="shared" si="16"/>
        <v>4422</v>
      </c>
      <c r="AD98" s="50">
        <f t="shared" si="19"/>
        <v>1.4618181818181819</v>
      </c>
      <c r="AE98" s="51">
        <f t="shared" si="20"/>
        <v>26.011764705882353</v>
      </c>
      <c r="AF98" s="48">
        <f>U98+W98+Y98+AA98</f>
        <v>444</v>
      </c>
      <c r="AG98" s="51">
        <f t="shared" si="21"/>
        <v>14.677685950413224</v>
      </c>
      <c r="AH98" s="51">
        <f t="shared" si="22"/>
        <v>9.9594594594594597</v>
      </c>
      <c r="AI98" s="50">
        <f t="shared" si="23"/>
        <v>4.9797297297297298</v>
      </c>
      <c r="AJ98" s="48"/>
      <c r="AK98" s="50">
        <f t="shared" si="24"/>
        <v>0</v>
      </c>
      <c r="AL98" s="48">
        <v>310</v>
      </c>
      <c r="AM98" s="50">
        <f t="shared" si="25"/>
        <v>10.24793388429752</v>
      </c>
      <c r="AN98" s="48">
        <v>1959</v>
      </c>
      <c r="AO98" s="48">
        <v>5528</v>
      </c>
      <c r="AP98" s="50">
        <f t="shared" si="26"/>
        <v>1.8274380165289257</v>
      </c>
      <c r="AQ98" s="50">
        <f t="shared" si="27"/>
        <v>1.2501130710085935</v>
      </c>
      <c r="AR98" s="48">
        <v>1898</v>
      </c>
      <c r="AS98" s="48">
        <v>13</v>
      </c>
      <c r="AT98" s="48">
        <v>0</v>
      </c>
      <c r="AU98" s="48">
        <f t="shared" si="17"/>
        <v>1911</v>
      </c>
      <c r="AV98" s="48" t="s">
        <v>60</v>
      </c>
      <c r="AW98" s="48"/>
      <c r="AX98" s="48"/>
      <c r="AY98" s="48">
        <v>4914</v>
      </c>
      <c r="AZ98" s="50">
        <f t="shared" si="28"/>
        <v>1.6244628099173555</v>
      </c>
      <c r="BA98" s="48">
        <v>0</v>
      </c>
      <c r="BB98" s="50">
        <f t="shared" si="29"/>
        <v>0</v>
      </c>
      <c r="BC98" s="48">
        <v>22</v>
      </c>
      <c r="BD98" s="52" t="s">
        <v>60</v>
      </c>
    </row>
    <row r="99" spans="1:56" x14ac:dyDescent="0.25">
      <c r="A99" s="47" t="s">
        <v>380</v>
      </c>
      <c r="B99" s="48">
        <v>1872</v>
      </c>
      <c r="C99" s="48" t="s">
        <v>381</v>
      </c>
      <c r="D99" s="48">
        <v>44260</v>
      </c>
      <c r="E99" s="48" t="s">
        <v>380</v>
      </c>
      <c r="F99" s="48">
        <v>44089</v>
      </c>
      <c r="G99" s="48">
        <v>200072734</v>
      </c>
      <c r="H99" s="48" t="s">
        <v>111</v>
      </c>
      <c r="I99" s="48">
        <v>1</v>
      </c>
      <c r="J99" s="48" t="s">
        <v>59</v>
      </c>
      <c r="K99" s="48" t="s">
        <v>133</v>
      </c>
      <c r="L99" s="48">
        <v>3517</v>
      </c>
      <c r="M99" s="48">
        <v>9.5</v>
      </c>
      <c r="N99" s="48">
        <v>21</v>
      </c>
      <c r="O99" s="48">
        <v>2</v>
      </c>
      <c r="P99" s="48" t="s">
        <v>60</v>
      </c>
      <c r="Q99" s="48" t="s">
        <v>113</v>
      </c>
      <c r="R99" s="48">
        <v>175</v>
      </c>
      <c r="S99" s="49">
        <f t="shared" si="18"/>
        <v>4.9758316747227749E-2</v>
      </c>
      <c r="T99" s="48">
        <v>6152</v>
      </c>
      <c r="U99" s="48">
        <v>652</v>
      </c>
      <c r="V99" s="48">
        <v>15</v>
      </c>
      <c r="W99" s="48">
        <v>0</v>
      </c>
      <c r="X99" s="48">
        <v>981</v>
      </c>
      <c r="Y99" s="48">
        <v>261</v>
      </c>
      <c r="Z99" s="48">
        <v>0</v>
      </c>
      <c r="AA99" s="48">
        <v>0</v>
      </c>
      <c r="AB99" s="48">
        <v>19</v>
      </c>
      <c r="AC99" s="48">
        <f t="shared" si="16"/>
        <v>7148</v>
      </c>
      <c r="AD99" s="50">
        <f t="shared" si="19"/>
        <v>2.0324139891953368</v>
      </c>
      <c r="AE99" s="51">
        <f t="shared" si="20"/>
        <v>40.845714285714287</v>
      </c>
      <c r="AF99" s="48">
        <f>U99+W99+Y99+AA99</f>
        <v>913</v>
      </c>
      <c r="AG99" s="51">
        <f t="shared" si="21"/>
        <v>25.959624680125106</v>
      </c>
      <c r="AH99" s="51">
        <f t="shared" si="22"/>
        <v>7.8291347207009858</v>
      </c>
      <c r="AI99" s="50">
        <f t="shared" si="23"/>
        <v>3.9145673603504929</v>
      </c>
      <c r="AJ99" s="48"/>
      <c r="AK99" s="50">
        <f t="shared" si="24"/>
        <v>0</v>
      </c>
      <c r="AL99" s="48">
        <v>533</v>
      </c>
      <c r="AM99" s="50">
        <f t="shared" si="25"/>
        <v>15.154961615012795</v>
      </c>
      <c r="AN99" s="48">
        <v>4848</v>
      </c>
      <c r="AO99" s="48">
        <v>20423</v>
      </c>
      <c r="AP99" s="50">
        <f t="shared" si="26"/>
        <v>5.8069377310207564</v>
      </c>
      <c r="AQ99" s="50">
        <f t="shared" si="27"/>
        <v>2.8571628427532176</v>
      </c>
      <c r="AR99" s="48">
        <v>228</v>
      </c>
      <c r="AS99" s="48">
        <v>0</v>
      </c>
      <c r="AT99" s="48">
        <v>10</v>
      </c>
      <c r="AU99" s="48">
        <f t="shared" si="17"/>
        <v>238</v>
      </c>
      <c r="AV99" s="48" t="s">
        <v>60</v>
      </c>
      <c r="AW99" s="48"/>
      <c r="AX99" s="58">
        <v>675</v>
      </c>
      <c r="AY99" s="48">
        <v>16736</v>
      </c>
      <c r="AZ99" s="50">
        <f t="shared" si="28"/>
        <v>4.7586010804663061</v>
      </c>
      <c r="BA99" s="58">
        <v>0.9</v>
      </c>
      <c r="BB99" s="50">
        <f t="shared" si="29"/>
        <v>0.51179982940005686</v>
      </c>
      <c r="BC99" s="48">
        <v>6</v>
      </c>
      <c r="BD99" s="52" t="s">
        <v>62</v>
      </c>
    </row>
    <row r="100" spans="1:56" x14ac:dyDescent="0.25">
      <c r="A100" s="47" t="s">
        <v>382</v>
      </c>
      <c r="B100" s="48">
        <v>1873</v>
      </c>
      <c r="C100" s="48" t="s">
        <v>80</v>
      </c>
      <c r="D100" s="48">
        <v>44470</v>
      </c>
      <c r="E100" s="48" t="s">
        <v>382</v>
      </c>
      <c r="F100" s="48">
        <v>44094</v>
      </c>
      <c r="G100" s="48">
        <v>244400404</v>
      </c>
      <c r="H100" s="48" t="s">
        <v>86</v>
      </c>
      <c r="I100" s="48">
        <v>1</v>
      </c>
      <c r="J100" s="48" t="s">
        <v>59</v>
      </c>
      <c r="K100" s="48" t="s">
        <v>383</v>
      </c>
      <c r="L100" s="48">
        <v>3294</v>
      </c>
      <c r="M100" s="48">
        <v>13</v>
      </c>
      <c r="N100" s="48">
        <v>13</v>
      </c>
      <c r="O100" s="48">
        <v>1</v>
      </c>
      <c r="P100" s="48" t="s">
        <v>60</v>
      </c>
      <c r="Q100" s="48" t="s">
        <v>384</v>
      </c>
      <c r="R100" s="48">
        <v>110</v>
      </c>
      <c r="S100" s="49">
        <f t="shared" si="18"/>
        <v>3.3394049787492414E-2</v>
      </c>
      <c r="T100" s="48">
        <v>6136</v>
      </c>
      <c r="U100" s="48">
        <v>354</v>
      </c>
      <c r="V100" s="48">
        <v>45</v>
      </c>
      <c r="W100" s="48"/>
      <c r="X100" s="48">
        <v>0</v>
      </c>
      <c r="Y100" s="48">
        <v>0</v>
      </c>
      <c r="Z100" s="48">
        <v>0</v>
      </c>
      <c r="AA100" s="48">
        <v>0</v>
      </c>
      <c r="AB100" s="48"/>
      <c r="AC100" s="48">
        <f t="shared" si="16"/>
        <v>6181</v>
      </c>
      <c r="AD100" s="50">
        <f t="shared" si="19"/>
        <v>1.876442015786278</v>
      </c>
      <c r="AE100" s="51">
        <f t="shared" si="20"/>
        <v>56.190909090909088</v>
      </c>
      <c r="AF100" s="48">
        <f>U100+W100+Y100+AA100</f>
        <v>354</v>
      </c>
      <c r="AG100" s="51">
        <f t="shared" si="21"/>
        <v>10.746812386156648</v>
      </c>
      <c r="AH100" s="51">
        <f t="shared" si="22"/>
        <v>17.460451977401132</v>
      </c>
      <c r="AI100" s="50">
        <f t="shared" si="23"/>
        <v>8.7302259887005658</v>
      </c>
      <c r="AJ100" s="48">
        <v>561</v>
      </c>
      <c r="AK100" s="50">
        <f t="shared" si="24"/>
        <v>17.03096539162113</v>
      </c>
      <c r="AL100" s="48">
        <v>467</v>
      </c>
      <c r="AM100" s="50">
        <f t="shared" si="25"/>
        <v>14.177292046144505</v>
      </c>
      <c r="AN100" s="48">
        <v>4521</v>
      </c>
      <c r="AO100" s="48">
        <v>21887</v>
      </c>
      <c r="AP100" s="50">
        <f t="shared" si="26"/>
        <v>6.6445051608986034</v>
      </c>
      <c r="AQ100" s="50">
        <f t="shared" si="27"/>
        <v>3.5410127811033814</v>
      </c>
      <c r="AR100" s="48"/>
      <c r="AS100" s="48"/>
      <c r="AT100" s="48">
        <v>0</v>
      </c>
      <c r="AU100" s="48">
        <f t="shared" si="17"/>
        <v>0</v>
      </c>
      <c r="AV100" s="48" t="s">
        <v>60</v>
      </c>
      <c r="AW100" s="48"/>
      <c r="AX100" s="48">
        <v>0</v>
      </c>
      <c r="AY100" s="48">
        <v>8500</v>
      </c>
      <c r="AZ100" s="50">
        <f t="shared" si="28"/>
        <v>2.580449301760777</v>
      </c>
      <c r="BA100" s="48">
        <v>0.88</v>
      </c>
      <c r="BB100" s="50">
        <f t="shared" si="29"/>
        <v>0.53430479659987862</v>
      </c>
      <c r="BC100" s="48">
        <v>21</v>
      </c>
      <c r="BD100" s="52"/>
    </row>
    <row r="101" spans="1:56" x14ac:dyDescent="0.25">
      <c r="A101" s="47" t="s">
        <v>385</v>
      </c>
      <c r="B101" s="48">
        <v>13629</v>
      </c>
      <c r="C101" s="48" t="s">
        <v>386</v>
      </c>
      <c r="D101" s="48">
        <v>44522</v>
      </c>
      <c r="E101" s="48" t="s">
        <v>385</v>
      </c>
      <c r="F101" s="48">
        <v>44096</v>
      </c>
      <c r="G101" s="48">
        <v>244400552</v>
      </c>
      <c r="H101" s="48" t="s">
        <v>70</v>
      </c>
      <c r="I101" s="48">
        <v>1</v>
      </c>
      <c r="J101" s="48" t="s">
        <v>59</v>
      </c>
      <c r="K101" s="48" t="s">
        <v>71</v>
      </c>
      <c r="L101" s="48">
        <v>4777</v>
      </c>
      <c r="M101" s="48">
        <v>12</v>
      </c>
      <c r="N101" s="48">
        <v>10</v>
      </c>
      <c r="O101" s="48">
        <v>2</v>
      </c>
      <c r="P101" s="48" t="s">
        <v>62</v>
      </c>
      <c r="Q101" s="48" t="s">
        <v>72</v>
      </c>
      <c r="R101" s="48">
        <v>300</v>
      </c>
      <c r="S101" s="49">
        <f t="shared" si="18"/>
        <v>6.2800921080175848E-2</v>
      </c>
      <c r="T101" s="48">
        <v>9513</v>
      </c>
      <c r="U101" s="48">
        <v>1158</v>
      </c>
      <c r="V101" s="48">
        <v>292</v>
      </c>
      <c r="W101" s="48">
        <v>3</v>
      </c>
      <c r="X101" s="48">
        <v>664</v>
      </c>
      <c r="Y101" s="48">
        <v>68</v>
      </c>
      <c r="Z101" s="48">
        <v>0</v>
      </c>
      <c r="AA101" s="48">
        <v>0</v>
      </c>
      <c r="AB101" s="48">
        <v>85</v>
      </c>
      <c r="AC101" s="48">
        <f t="shared" si="16"/>
        <v>10469</v>
      </c>
      <c r="AD101" s="50">
        <f t="shared" si="19"/>
        <v>2.1915428092945364</v>
      </c>
      <c r="AE101" s="51">
        <f t="shared" si="20"/>
        <v>34.896666666666668</v>
      </c>
      <c r="AF101" s="48">
        <f>U101+W101+Y101+AA101</f>
        <v>1229</v>
      </c>
      <c r="AG101" s="51">
        <f t="shared" si="21"/>
        <v>25.727444002512037</v>
      </c>
      <c r="AH101" s="51">
        <f t="shared" si="22"/>
        <v>8.5183075671277457</v>
      </c>
      <c r="AI101" s="50">
        <f t="shared" si="23"/>
        <v>4.2591537835638729</v>
      </c>
      <c r="AJ101" s="48"/>
      <c r="AK101" s="50">
        <f t="shared" si="24"/>
        <v>0</v>
      </c>
      <c r="AL101" s="48">
        <v>579</v>
      </c>
      <c r="AM101" s="50">
        <f t="shared" si="25"/>
        <v>12.120577768473938</v>
      </c>
      <c r="AN101" s="48"/>
      <c r="AO101" s="48">
        <v>20303</v>
      </c>
      <c r="AP101" s="50">
        <f t="shared" si="26"/>
        <v>4.2501570023027009</v>
      </c>
      <c r="AQ101" s="50">
        <f t="shared" si="27"/>
        <v>1.9393447320660999</v>
      </c>
      <c r="AR101" s="48"/>
      <c r="AS101" s="48"/>
      <c r="AT101" s="48"/>
      <c r="AU101" s="48">
        <f t="shared" si="17"/>
        <v>0</v>
      </c>
      <c r="AV101" s="48" t="s">
        <v>62</v>
      </c>
      <c r="AW101" s="48" t="s">
        <v>73</v>
      </c>
      <c r="AX101" s="58">
        <v>2254</v>
      </c>
      <c r="AY101" s="58">
        <v>13116</v>
      </c>
      <c r="AZ101" s="50">
        <f t="shared" si="28"/>
        <v>2.7456562696252877</v>
      </c>
      <c r="BA101" s="48">
        <v>1.4</v>
      </c>
      <c r="BB101" s="50">
        <f t="shared" si="29"/>
        <v>0.58614193008164117</v>
      </c>
      <c r="BC101" s="58">
        <v>20</v>
      </c>
      <c r="BD101" s="52" t="s">
        <v>60</v>
      </c>
    </row>
    <row r="102" spans="1:56" x14ac:dyDescent="0.25">
      <c r="A102" s="47" t="s">
        <v>387</v>
      </c>
      <c r="B102" s="48">
        <v>4669</v>
      </c>
      <c r="C102" s="48" t="s">
        <v>388</v>
      </c>
      <c r="D102" s="48">
        <v>44780</v>
      </c>
      <c r="E102" s="48" t="s">
        <v>387</v>
      </c>
      <c r="F102" s="48">
        <v>44098</v>
      </c>
      <c r="G102" s="48">
        <v>200000438</v>
      </c>
      <c r="H102" s="48" t="s">
        <v>187</v>
      </c>
      <c r="I102" s="48">
        <v>1</v>
      </c>
      <c r="J102" s="48" t="s">
        <v>59</v>
      </c>
      <c r="K102" s="48" t="s">
        <v>238</v>
      </c>
      <c r="L102" s="48">
        <v>5435</v>
      </c>
      <c r="M102" s="48">
        <v>13</v>
      </c>
      <c r="N102" s="48">
        <v>6</v>
      </c>
      <c r="O102" s="48">
        <v>0</v>
      </c>
      <c r="P102" s="48" t="s">
        <v>60</v>
      </c>
      <c r="Q102" s="48" t="s">
        <v>189</v>
      </c>
      <c r="R102" s="48">
        <v>80</v>
      </c>
      <c r="S102" s="49">
        <f t="shared" si="18"/>
        <v>1.4719411223551058E-2</v>
      </c>
      <c r="T102" s="48">
        <v>9178</v>
      </c>
      <c r="U102" s="48">
        <v>585</v>
      </c>
      <c r="V102" s="48">
        <v>372</v>
      </c>
      <c r="W102" s="48">
        <v>11</v>
      </c>
      <c r="X102" s="48">
        <v>694</v>
      </c>
      <c r="Y102" s="48">
        <v>319</v>
      </c>
      <c r="Z102" s="48">
        <v>7</v>
      </c>
      <c r="AA102" s="48"/>
      <c r="AB102" s="48">
        <v>21</v>
      </c>
      <c r="AC102" s="48">
        <f t="shared" si="16"/>
        <v>10251</v>
      </c>
      <c r="AD102" s="50">
        <f t="shared" si="19"/>
        <v>1.8861085556577737</v>
      </c>
      <c r="AE102" s="51">
        <f t="shared" si="20"/>
        <v>128.13749999999999</v>
      </c>
      <c r="AF102" s="48">
        <f>U102+W102+Y102+AA102</f>
        <v>915</v>
      </c>
      <c r="AG102" s="51">
        <f t="shared" si="21"/>
        <v>16.835326586936521</v>
      </c>
      <c r="AH102" s="51">
        <f t="shared" si="22"/>
        <v>11.203278688524589</v>
      </c>
      <c r="AI102" s="50">
        <f t="shared" si="23"/>
        <v>5.6016393442622947</v>
      </c>
      <c r="AJ102" s="48"/>
      <c r="AK102" s="50">
        <f t="shared" si="24"/>
        <v>0</v>
      </c>
      <c r="AL102" s="48">
        <v>363</v>
      </c>
      <c r="AM102" s="50">
        <f t="shared" si="25"/>
        <v>6.6789328426862928</v>
      </c>
      <c r="AN102" s="48"/>
      <c r="AO102" s="48">
        <v>7743</v>
      </c>
      <c r="AP102" s="50">
        <f t="shared" si="26"/>
        <v>1.424655013799448</v>
      </c>
      <c r="AQ102" s="50">
        <f t="shared" si="27"/>
        <v>0.75534094234708804</v>
      </c>
      <c r="AR102" s="48">
        <v>167</v>
      </c>
      <c r="AS102" s="48">
        <v>7</v>
      </c>
      <c r="AT102" s="48">
        <v>321</v>
      </c>
      <c r="AU102" s="48">
        <f t="shared" si="17"/>
        <v>495</v>
      </c>
      <c r="AV102" s="48" t="s">
        <v>60</v>
      </c>
      <c r="AW102" s="48"/>
      <c r="AX102" s="58">
        <v>560</v>
      </c>
      <c r="AY102" s="58">
        <v>17367</v>
      </c>
      <c r="AZ102" s="50">
        <f t="shared" si="28"/>
        <v>3.1954001839926405</v>
      </c>
      <c r="BA102" s="58">
        <v>1.7</v>
      </c>
      <c r="BB102" s="50">
        <f t="shared" si="29"/>
        <v>0.62557497700092002</v>
      </c>
      <c r="BC102" s="48">
        <v>24</v>
      </c>
      <c r="BD102" s="52" t="s">
        <v>60</v>
      </c>
    </row>
    <row r="103" spans="1:56" x14ac:dyDescent="0.25">
      <c r="A103" s="47" t="s">
        <v>389</v>
      </c>
      <c r="B103" s="48">
        <v>14141</v>
      </c>
      <c r="C103" s="48" t="s">
        <v>390</v>
      </c>
      <c r="D103" s="48">
        <v>44690</v>
      </c>
      <c r="E103" s="48" t="s">
        <v>389</v>
      </c>
      <c r="F103" s="48">
        <v>44100</v>
      </c>
      <c r="G103" s="48">
        <v>200067635</v>
      </c>
      <c r="H103" s="48" t="s">
        <v>65</v>
      </c>
      <c r="I103" s="48">
        <v>1</v>
      </c>
      <c r="J103" s="48" t="s">
        <v>59</v>
      </c>
      <c r="K103" s="48" t="s">
        <v>391</v>
      </c>
      <c r="L103" s="48">
        <v>2323</v>
      </c>
      <c r="M103" s="48">
        <v>5.5</v>
      </c>
      <c r="N103" s="48"/>
      <c r="O103" s="48"/>
      <c r="P103" s="48" t="s">
        <v>60</v>
      </c>
      <c r="Q103" s="48" t="s">
        <v>392</v>
      </c>
      <c r="R103" s="48">
        <v>110</v>
      </c>
      <c r="S103" s="49">
        <f t="shared" si="18"/>
        <v>4.7352561343090828E-2</v>
      </c>
      <c r="T103" s="59">
        <v>2980</v>
      </c>
      <c r="U103" s="59">
        <v>179</v>
      </c>
      <c r="V103" s="48">
        <v>0</v>
      </c>
      <c r="W103" s="48">
        <v>0</v>
      </c>
      <c r="X103" s="48">
        <v>0</v>
      </c>
      <c r="Y103" s="48">
        <v>0</v>
      </c>
      <c r="Z103" s="48">
        <v>0</v>
      </c>
      <c r="AA103" s="48">
        <v>0</v>
      </c>
      <c r="AB103" s="48"/>
      <c r="AC103" s="48">
        <f t="shared" si="16"/>
        <v>2980</v>
      </c>
      <c r="AD103" s="50">
        <f t="shared" si="19"/>
        <v>1.2828239345673698</v>
      </c>
      <c r="AE103" s="51">
        <f t="shared" si="20"/>
        <v>27.09090909090909</v>
      </c>
      <c r="AF103" s="48">
        <f>U103+W103+Y103+AA103</f>
        <v>179</v>
      </c>
      <c r="AG103" s="51">
        <f t="shared" si="21"/>
        <v>7.7055531640120538</v>
      </c>
      <c r="AH103" s="51">
        <f t="shared" si="22"/>
        <v>16.648044692737429</v>
      </c>
      <c r="AI103" s="50">
        <f t="shared" si="23"/>
        <v>8.3240223463687144</v>
      </c>
      <c r="AJ103" s="48"/>
      <c r="AK103" s="50">
        <f t="shared" si="24"/>
        <v>0</v>
      </c>
      <c r="AL103" s="48">
        <v>191</v>
      </c>
      <c r="AM103" s="50">
        <f t="shared" si="25"/>
        <v>8.2221265604821347</v>
      </c>
      <c r="AN103" s="48">
        <v>1844</v>
      </c>
      <c r="AO103" s="48">
        <v>7812</v>
      </c>
      <c r="AP103" s="50">
        <f t="shared" si="26"/>
        <v>3.3628928110202323</v>
      </c>
      <c r="AQ103" s="50">
        <f t="shared" si="27"/>
        <v>2.6214765100671142</v>
      </c>
      <c r="AR103" s="48"/>
      <c r="AS103" s="48"/>
      <c r="AT103" s="48"/>
      <c r="AU103" s="48">
        <f t="shared" si="17"/>
        <v>0</v>
      </c>
      <c r="AV103" s="48" t="s">
        <v>60</v>
      </c>
      <c r="AW103" s="48"/>
      <c r="AX103" s="48"/>
      <c r="AY103" s="48">
        <v>1274</v>
      </c>
      <c r="AZ103" s="50">
        <f t="shared" si="28"/>
        <v>0.54842875591907014</v>
      </c>
      <c r="BA103" s="48">
        <v>0</v>
      </c>
      <c r="BB103" s="50">
        <f t="shared" si="29"/>
        <v>0</v>
      </c>
      <c r="BC103" s="48">
        <v>17</v>
      </c>
      <c r="BD103" s="52" t="s">
        <v>60</v>
      </c>
    </row>
    <row r="104" spans="1:56" x14ac:dyDescent="0.25">
      <c r="A104" s="47" t="s">
        <v>393</v>
      </c>
      <c r="B104" s="48">
        <v>1876</v>
      </c>
      <c r="C104" s="48" t="s">
        <v>80</v>
      </c>
      <c r="D104" s="48">
        <v>44140</v>
      </c>
      <c r="E104" s="48" t="s">
        <v>393</v>
      </c>
      <c r="F104" s="48">
        <v>44102</v>
      </c>
      <c r="G104" s="48">
        <v>244400438</v>
      </c>
      <c r="H104" s="48" t="s">
        <v>215</v>
      </c>
      <c r="I104" s="48">
        <v>1</v>
      </c>
      <c r="J104" s="48" t="s">
        <v>59</v>
      </c>
      <c r="K104" s="48" t="s">
        <v>394</v>
      </c>
      <c r="L104" s="48">
        <v>3207</v>
      </c>
      <c r="M104" s="48">
        <v>9</v>
      </c>
      <c r="N104" s="48">
        <v>24</v>
      </c>
      <c r="O104" s="48">
        <v>1</v>
      </c>
      <c r="P104" s="48" t="s">
        <v>60</v>
      </c>
      <c r="Q104" s="48" t="s">
        <v>395</v>
      </c>
      <c r="R104" s="48">
        <v>156</v>
      </c>
      <c r="S104" s="49">
        <f t="shared" si="18"/>
        <v>4.8643592142188961E-2</v>
      </c>
      <c r="T104" s="48">
        <v>6711</v>
      </c>
      <c r="U104" s="48">
        <v>614</v>
      </c>
      <c r="V104" s="48">
        <v>0</v>
      </c>
      <c r="W104" s="48">
        <v>0</v>
      </c>
      <c r="X104" s="48">
        <v>0</v>
      </c>
      <c r="Y104" s="48">
        <v>0</v>
      </c>
      <c r="Z104" s="48">
        <v>0</v>
      </c>
      <c r="AA104" s="48">
        <v>0</v>
      </c>
      <c r="AB104" s="48">
        <v>18</v>
      </c>
      <c r="AC104" s="48">
        <f t="shared" si="16"/>
        <v>6711</v>
      </c>
      <c r="AD104" s="50">
        <f t="shared" si="19"/>
        <v>2.0926099158091676</v>
      </c>
      <c r="AE104" s="51">
        <f t="shared" si="20"/>
        <v>43.019230769230766</v>
      </c>
      <c r="AF104" s="48">
        <f>U104+W104+Y104+AA104</f>
        <v>614</v>
      </c>
      <c r="AG104" s="51">
        <f t="shared" si="21"/>
        <v>19.145618958528221</v>
      </c>
      <c r="AH104" s="51">
        <f t="shared" si="22"/>
        <v>10.929967426710098</v>
      </c>
      <c r="AI104" s="50">
        <f t="shared" si="23"/>
        <v>5.464983713355049</v>
      </c>
      <c r="AJ104" s="48">
        <v>675</v>
      </c>
      <c r="AK104" s="50">
        <f t="shared" si="24"/>
        <v>21.047708138447145</v>
      </c>
      <c r="AL104" s="48">
        <v>506</v>
      </c>
      <c r="AM104" s="50">
        <f t="shared" si="25"/>
        <v>15.777985656376677</v>
      </c>
      <c r="AN104" s="48">
        <v>3200</v>
      </c>
      <c r="AO104" s="48">
        <v>13018</v>
      </c>
      <c r="AP104" s="50">
        <f t="shared" si="26"/>
        <v>4.0592454006859997</v>
      </c>
      <c r="AQ104" s="50">
        <f t="shared" si="27"/>
        <v>1.9398003278199971</v>
      </c>
      <c r="AR104" s="48">
        <v>2259</v>
      </c>
      <c r="AS104" s="48"/>
      <c r="AT104" s="48">
        <v>3</v>
      </c>
      <c r="AU104" s="48">
        <f t="shared" si="17"/>
        <v>2262</v>
      </c>
      <c r="AV104" s="48" t="s">
        <v>60</v>
      </c>
      <c r="AW104" s="48"/>
      <c r="AX104" s="48">
        <v>1990</v>
      </c>
      <c r="AY104" s="48">
        <v>8401</v>
      </c>
      <c r="AZ104" s="50">
        <f t="shared" si="28"/>
        <v>2.6195821640162147</v>
      </c>
      <c r="BA104" s="48">
        <v>0.83</v>
      </c>
      <c r="BB104" s="50">
        <f t="shared" si="29"/>
        <v>0.51761771125662615</v>
      </c>
      <c r="BC104" s="48">
        <v>8</v>
      </c>
      <c r="BD104" s="52"/>
    </row>
    <row r="105" spans="1:56" x14ac:dyDescent="0.25">
      <c r="A105" s="47" t="s">
        <v>396</v>
      </c>
      <c r="B105" s="48">
        <v>4635</v>
      </c>
      <c r="C105" s="48" t="s">
        <v>397</v>
      </c>
      <c r="D105" s="48">
        <v>44550</v>
      </c>
      <c r="E105" s="48" t="s">
        <v>396</v>
      </c>
      <c r="F105" s="48">
        <v>44103</v>
      </c>
      <c r="G105" s="48">
        <v>244400644</v>
      </c>
      <c r="H105" s="48" t="s">
        <v>96</v>
      </c>
      <c r="I105" s="48">
        <v>1</v>
      </c>
      <c r="J105" s="48" t="s">
        <v>59</v>
      </c>
      <c r="K105" s="48" t="s">
        <v>398</v>
      </c>
      <c r="L105" s="48">
        <v>7227</v>
      </c>
      <c r="M105" s="48">
        <v>22</v>
      </c>
      <c r="N105" s="48">
        <v>45</v>
      </c>
      <c r="O105" s="48">
        <v>4</v>
      </c>
      <c r="P105" s="48" t="s">
        <v>62</v>
      </c>
      <c r="Q105" s="48" t="s">
        <v>399</v>
      </c>
      <c r="R105" s="48">
        <v>560</v>
      </c>
      <c r="S105" s="49">
        <f t="shared" si="18"/>
        <v>7.7487200774872006E-2</v>
      </c>
      <c r="T105" s="48">
        <v>9416</v>
      </c>
      <c r="U105" s="48">
        <v>687</v>
      </c>
      <c r="V105" s="48">
        <v>2515</v>
      </c>
      <c r="W105" s="48">
        <v>117</v>
      </c>
      <c r="X105" s="48">
        <v>1250</v>
      </c>
      <c r="Y105" s="48">
        <v>81</v>
      </c>
      <c r="Z105" s="48">
        <v>0</v>
      </c>
      <c r="AA105" s="48">
        <v>0</v>
      </c>
      <c r="AB105" s="48">
        <v>28</v>
      </c>
      <c r="AC105" s="48">
        <f t="shared" si="16"/>
        <v>13181</v>
      </c>
      <c r="AD105" s="50">
        <f t="shared" si="19"/>
        <v>1.82385498823855</v>
      </c>
      <c r="AE105" s="51">
        <f t="shared" si="20"/>
        <v>23.537500000000001</v>
      </c>
      <c r="AF105" s="48">
        <f>U105+W105+Y105+AA105</f>
        <v>885</v>
      </c>
      <c r="AG105" s="51">
        <f t="shared" si="21"/>
        <v>12.245745122457452</v>
      </c>
      <c r="AH105" s="51">
        <f t="shared" si="22"/>
        <v>14.893785310734463</v>
      </c>
      <c r="AI105" s="50">
        <f t="shared" si="23"/>
        <v>7.4468926553672317</v>
      </c>
      <c r="AJ105" s="48">
        <v>1080</v>
      </c>
      <c r="AK105" s="50">
        <f t="shared" si="24"/>
        <v>14.943960149439601</v>
      </c>
      <c r="AL105" s="48">
        <v>902</v>
      </c>
      <c r="AM105" s="50">
        <f t="shared" si="25"/>
        <v>12.480974124809741</v>
      </c>
      <c r="AN105" s="48"/>
      <c r="AO105" s="48">
        <v>27119</v>
      </c>
      <c r="AP105" s="50">
        <f t="shared" si="26"/>
        <v>3.7524560675245606</v>
      </c>
      <c r="AQ105" s="50">
        <f t="shared" si="27"/>
        <v>2.0574311508990215</v>
      </c>
      <c r="AR105" s="48">
        <v>758</v>
      </c>
      <c r="AS105" s="48"/>
      <c r="AT105" s="48">
        <v>240</v>
      </c>
      <c r="AU105" s="48">
        <f t="shared" si="17"/>
        <v>998</v>
      </c>
      <c r="AV105" s="48" t="s">
        <v>62</v>
      </c>
      <c r="AW105" s="48" t="s">
        <v>153</v>
      </c>
      <c r="AX105" s="48">
        <v>2781</v>
      </c>
      <c r="AY105" s="48">
        <v>17852</v>
      </c>
      <c r="AZ105" s="50">
        <f t="shared" si="28"/>
        <v>2.4701812647018127</v>
      </c>
      <c r="BA105" s="48">
        <v>3.8</v>
      </c>
      <c r="BB105" s="50">
        <f t="shared" si="29"/>
        <v>1.05161201051612</v>
      </c>
      <c r="BC105" s="48">
        <v>0</v>
      </c>
      <c r="BD105" s="52"/>
    </row>
    <row r="106" spans="1:56" x14ac:dyDescent="0.25">
      <c r="A106" s="47" t="s">
        <v>400</v>
      </c>
      <c r="B106" s="48">
        <v>13632</v>
      </c>
      <c r="C106" s="48" t="s">
        <v>401</v>
      </c>
      <c r="D106" s="48">
        <v>44850</v>
      </c>
      <c r="E106" s="48" t="s">
        <v>400</v>
      </c>
      <c r="F106" s="48">
        <v>44107</v>
      </c>
      <c r="G106" s="48">
        <v>244400552</v>
      </c>
      <c r="H106" s="48" t="s">
        <v>70</v>
      </c>
      <c r="I106" s="48">
        <v>1</v>
      </c>
      <c r="J106" s="48" t="s">
        <v>59</v>
      </c>
      <c r="K106" s="48" t="s">
        <v>71</v>
      </c>
      <c r="L106" s="48">
        <v>1933</v>
      </c>
      <c r="M106" s="48">
        <v>5.5</v>
      </c>
      <c r="N106" s="48"/>
      <c r="O106" s="48">
        <v>0</v>
      </c>
      <c r="P106" s="48" t="s">
        <v>62</v>
      </c>
      <c r="Q106" s="48" t="s">
        <v>72</v>
      </c>
      <c r="R106" s="48">
        <v>50</v>
      </c>
      <c r="S106" s="49">
        <f t="shared" si="18"/>
        <v>2.5866528711846869E-2</v>
      </c>
      <c r="T106" s="48">
        <v>3162</v>
      </c>
      <c r="U106" s="48">
        <v>268</v>
      </c>
      <c r="V106" s="48">
        <v>60</v>
      </c>
      <c r="W106" s="48">
        <v>6</v>
      </c>
      <c r="X106" s="48">
        <v>360</v>
      </c>
      <c r="Y106" s="48">
        <v>31</v>
      </c>
      <c r="Z106" s="48">
        <v>0</v>
      </c>
      <c r="AA106" s="48">
        <v>0</v>
      </c>
      <c r="AB106" s="48">
        <v>10</v>
      </c>
      <c r="AC106" s="48">
        <f t="shared" si="16"/>
        <v>3582</v>
      </c>
      <c r="AD106" s="50">
        <f t="shared" si="19"/>
        <v>1.8530781169167099</v>
      </c>
      <c r="AE106" s="51">
        <f t="shared" si="20"/>
        <v>71.64</v>
      </c>
      <c r="AF106" s="48">
        <f>U106+W106+Y106+AA106</f>
        <v>305</v>
      </c>
      <c r="AG106" s="51">
        <f t="shared" si="21"/>
        <v>15.77858251422659</v>
      </c>
      <c r="AH106" s="51">
        <f t="shared" si="22"/>
        <v>11.744262295081967</v>
      </c>
      <c r="AI106" s="50">
        <f t="shared" si="23"/>
        <v>5.8721311475409834</v>
      </c>
      <c r="AJ106" s="48"/>
      <c r="AK106" s="50">
        <f t="shared" si="24"/>
        <v>0</v>
      </c>
      <c r="AL106" s="48">
        <v>175</v>
      </c>
      <c r="AM106" s="50">
        <f t="shared" si="25"/>
        <v>9.053285049146405</v>
      </c>
      <c r="AN106" s="48"/>
      <c r="AO106" s="48">
        <v>2217</v>
      </c>
      <c r="AP106" s="50">
        <f t="shared" si="26"/>
        <v>1.1469218830832901</v>
      </c>
      <c r="AQ106" s="50">
        <f t="shared" si="27"/>
        <v>0.61892797319933002</v>
      </c>
      <c r="AR106" s="48"/>
      <c r="AS106" s="48"/>
      <c r="AT106" s="48"/>
      <c r="AU106" s="48">
        <f t="shared" si="17"/>
        <v>0</v>
      </c>
      <c r="AV106" s="48" t="s">
        <v>62</v>
      </c>
      <c r="AW106" s="48" t="s">
        <v>73</v>
      </c>
      <c r="AX106" s="58">
        <v>246</v>
      </c>
      <c r="AY106" s="58">
        <v>3255</v>
      </c>
      <c r="AZ106" s="50">
        <f t="shared" si="28"/>
        <v>1.6839110191412312</v>
      </c>
      <c r="BA106" s="48">
        <v>0.1</v>
      </c>
      <c r="BB106" s="50">
        <f t="shared" si="29"/>
        <v>0.10346611484738748</v>
      </c>
      <c r="BC106" s="58">
        <v>2</v>
      </c>
      <c r="BD106" s="52" t="s">
        <v>60</v>
      </c>
    </row>
    <row r="107" spans="1:56" x14ac:dyDescent="0.25">
      <c r="A107" s="47" t="s">
        <v>402</v>
      </c>
      <c r="B107" s="48">
        <v>4736</v>
      </c>
      <c r="C107" s="48" t="s">
        <v>403</v>
      </c>
      <c r="D107" s="48">
        <v>44330</v>
      </c>
      <c r="E107" s="48" t="s">
        <v>402</v>
      </c>
      <c r="F107" s="48">
        <v>44108</v>
      </c>
      <c r="G107" s="48">
        <v>200067866</v>
      </c>
      <c r="H107" s="48" t="s">
        <v>192</v>
      </c>
      <c r="I107" s="48">
        <v>1</v>
      </c>
      <c r="J107" s="48" t="s">
        <v>59</v>
      </c>
      <c r="K107" s="48" t="s">
        <v>264</v>
      </c>
      <c r="L107" s="48">
        <v>2901</v>
      </c>
      <c r="M107" s="48">
        <v>7</v>
      </c>
      <c r="N107" s="48">
        <v>13</v>
      </c>
      <c r="O107" s="48">
        <v>0</v>
      </c>
      <c r="P107" s="48" t="s">
        <v>62</v>
      </c>
      <c r="Q107" s="48" t="s">
        <v>194</v>
      </c>
      <c r="R107" s="48">
        <v>118</v>
      </c>
      <c r="S107" s="49">
        <f t="shared" si="18"/>
        <v>4.0675629093416064E-2</v>
      </c>
      <c r="T107" s="48">
        <v>4310</v>
      </c>
      <c r="U107" s="48">
        <v>2553</v>
      </c>
      <c r="V107" s="48">
        <v>0</v>
      </c>
      <c r="W107" s="48">
        <v>0</v>
      </c>
      <c r="X107" s="48">
        <v>332</v>
      </c>
      <c r="Y107" s="48">
        <v>12</v>
      </c>
      <c r="Z107" s="48">
        <v>0</v>
      </c>
      <c r="AA107" s="48">
        <v>0</v>
      </c>
      <c r="AB107" s="48">
        <v>9</v>
      </c>
      <c r="AC107" s="48">
        <f t="shared" si="16"/>
        <v>4642</v>
      </c>
      <c r="AD107" s="50">
        <f t="shared" si="19"/>
        <v>1.6001378834884523</v>
      </c>
      <c r="AE107" s="51">
        <f t="shared" si="20"/>
        <v>39.33898305084746</v>
      </c>
      <c r="AF107" s="48">
        <f>U107+W107+Y107+AA107</f>
        <v>2565</v>
      </c>
      <c r="AG107" s="51">
        <f t="shared" si="21"/>
        <v>88.41778697001034</v>
      </c>
      <c r="AH107" s="51">
        <f t="shared" si="22"/>
        <v>1.8097465886939572</v>
      </c>
      <c r="AI107" s="50">
        <f t="shared" si="23"/>
        <v>0.90487329434697861</v>
      </c>
      <c r="AJ107" s="48"/>
      <c r="AK107" s="50">
        <f t="shared" si="24"/>
        <v>0</v>
      </c>
      <c r="AL107" s="48">
        <v>230</v>
      </c>
      <c r="AM107" s="50">
        <f t="shared" si="25"/>
        <v>7.9283005860048261</v>
      </c>
      <c r="AN107" s="48"/>
      <c r="AO107" s="48">
        <v>4183</v>
      </c>
      <c r="AP107" s="50">
        <f t="shared" si="26"/>
        <v>1.4419165804894865</v>
      </c>
      <c r="AQ107" s="50">
        <f t="shared" si="27"/>
        <v>0.90112020680741056</v>
      </c>
      <c r="AR107" s="48">
        <v>212</v>
      </c>
      <c r="AS107" s="48"/>
      <c r="AT107" s="48">
        <v>8</v>
      </c>
      <c r="AU107" s="48">
        <f t="shared" si="17"/>
        <v>220</v>
      </c>
      <c r="AV107" s="48" t="s">
        <v>60</v>
      </c>
      <c r="AW107" s="48"/>
      <c r="AX107" s="48">
        <v>8800</v>
      </c>
      <c r="AY107" s="48">
        <v>4978</v>
      </c>
      <c r="AZ107" s="50">
        <f t="shared" si="28"/>
        <v>1.7159600137883488</v>
      </c>
      <c r="BA107" s="58">
        <v>1</v>
      </c>
      <c r="BB107" s="50">
        <f t="shared" si="29"/>
        <v>0.6894174422612892</v>
      </c>
      <c r="BC107" s="48">
        <v>12</v>
      </c>
      <c r="BD107" s="52" t="s">
        <v>60</v>
      </c>
    </row>
    <row r="108" spans="1:56" hidden="1" x14ac:dyDescent="0.25">
      <c r="A108" s="8" t="s">
        <v>404</v>
      </c>
      <c r="B108" s="2">
        <v>1877</v>
      </c>
      <c r="C108" s="2" t="s">
        <v>405</v>
      </c>
      <c r="D108" s="2">
        <v>44041</v>
      </c>
      <c r="E108" s="2" t="s">
        <v>406</v>
      </c>
      <c r="F108" s="2">
        <v>44109</v>
      </c>
      <c r="G108" s="2">
        <v>244400404</v>
      </c>
      <c r="H108" s="2" t="s">
        <v>86</v>
      </c>
      <c r="I108" s="2">
        <v>1</v>
      </c>
      <c r="J108" s="2" t="s">
        <v>115</v>
      </c>
      <c r="K108" s="2" t="s">
        <v>407</v>
      </c>
      <c r="L108" s="9">
        <v>319284</v>
      </c>
      <c r="M108" s="2">
        <v>45</v>
      </c>
      <c r="N108" s="2">
        <v>303</v>
      </c>
      <c r="O108" s="2">
        <v>46</v>
      </c>
      <c r="P108" s="2" t="s">
        <v>62</v>
      </c>
      <c r="Q108" s="2" t="s">
        <v>408</v>
      </c>
      <c r="R108" s="2">
        <v>5790</v>
      </c>
      <c r="S108" s="10">
        <f>(R108+R109+R110+R111+R112+R113+R114+R115+R116)/L108</f>
        <v>3.9084326179827364E-2</v>
      </c>
      <c r="T108" s="2">
        <v>249052</v>
      </c>
      <c r="U108" s="2">
        <v>9326</v>
      </c>
      <c r="V108" s="2">
        <v>36517</v>
      </c>
      <c r="W108" s="2">
        <v>758</v>
      </c>
      <c r="X108" s="2">
        <v>16950</v>
      </c>
      <c r="Y108" s="2">
        <v>950</v>
      </c>
      <c r="Z108" s="2">
        <v>47</v>
      </c>
      <c r="AA108" s="2">
        <v>6</v>
      </c>
      <c r="AB108" s="2">
        <v>354</v>
      </c>
      <c r="AC108" s="2">
        <f t="shared" si="16"/>
        <v>302566</v>
      </c>
      <c r="AD108" s="11">
        <f>(AC108+AC109+AC110+AC111+AC112+AC113+AC114+AC115+AC116)/L108</f>
        <v>1.6792949223888451</v>
      </c>
      <c r="AE108" s="5">
        <f t="shared" si="20"/>
        <v>52.256649395509498</v>
      </c>
      <c r="AF108" s="2">
        <f>U108+W108+Y108+AA108</f>
        <v>11040</v>
      </c>
      <c r="AG108" s="12">
        <f>(AF108+AF109+AF110+AF111+AF112+AF113+AF114+AF115+AF116)*100/L108</f>
        <v>9.0045226193608201</v>
      </c>
      <c r="AH108" s="5">
        <f t="shared" si="22"/>
        <v>27.406340579710147</v>
      </c>
      <c r="AI108" s="4">
        <f t="shared" si="23"/>
        <v>13.703170289855073</v>
      </c>
      <c r="AJ108" s="2">
        <v>20164</v>
      </c>
      <c r="AK108" s="4">
        <f>(AJ108+AJ109+AJ110+AJ111+AJ112+AJ113+AJ114+AJ115+AJ116)*100/L108</f>
        <v>14.371218100499869</v>
      </c>
      <c r="AL108" s="2">
        <v>13231</v>
      </c>
      <c r="AM108" s="11">
        <f>(AL108+AL109+AL110+AL111+AL112+AL113+AL114+AL115+AL116)*100/L108</f>
        <v>10.025870384986407</v>
      </c>
      <c r="AN108" s="2">
        <v>202535</v>
      </c>
      <c r="AO108" s="2">
        <v>585877</v>
      </c>
      <c r="AP108" s="11">
        <f>(AO108+AO109+AO110+AO111+AO112+AO113+AO114+AO115+AO116)/L108</f>
        <v>5.2190213101815308</v>
      </c>
      <c r="AQ108" s="4">
        <f t="shared" si="27"/>
        <v>1.936360992312421</v>
      </c>
      <c r="AR108" s="2">
        <v>0</v>
      </c>
      <c r="AS108" s="2"/>
      <c r="AT108" s="2">
        <v>0</v>
      </c>
      <c r="AU108" s="2">
        <f t="shared" si="17"/>
        <v>0</v>
      </c>
      <c r="AV108" s="2" t="s">
        <v>60</v>
      </c>
      <c r="AW108" s="2"/>
      <c r="AX108" s="6">
        <v>54162</v>
      </c>
      <c r="AY108" s="6">
        <v>255043</v>
      </c>
      <c r="AZ108" s="11">
        <f>(AY108+AY109+AY110+AY111+AY112+AY113+AY114+AY115+AY116)/L108</f>
        <v>2.2812167224164068</v>
      </c>
      <c r="BA108" s="6">
        <v>50</v>
      </c>
      <c r="BB108" s="11">
        <f>(BA108+BA109+BA110+BA111+BA112+BA113+BA114+BA115+BA116)/(L108/2000)</f>
        <v>0.97593365154533274</v>
      </c>
      <c r="BC108" s="2"/>
      <c r="BD108" s="7"/>
    </row>
    <row r="109" spans="1:56" hidden="1" x14ac:dyDescent="0.25">
      <c r="A109" s="8" t="s">
        <v>409</v>
      </c>
      <c r="B109" s="2">
        <v>19688</v>
      </c>
      <c r="C109" s="2" t="s">
        <v>410</v>
      </c>
      <c r="D109" s="2">
        <v>44000</v>
      </c>
      <c r="E109" s="2" t="s">
        <v>406</v>
      </c>
      <c r="F109" s="2">
        <v>44109</v>
      </c>
      <c r="G109" s="2">
        <v>244400404</v>
      </c>
      <c r="H109" s="2" t="s">
        <v>86</v>
      </c>
      <c r="I109" s="2">
        <v>1</v>
      </c>
      <c r="J109" s="2" t="s">
        <v>115</v>
      </c>
      <c r="K109" s="2" t="s">
        <v>407</v>
      </c>
      <c r="L109" s="9">
        <v>0</v>
      </c>
      <c r="M109" s="2">
        <v>30</v>
      </c>
      <c r="N109" s="2">
        <v>16</v>
      </c>
      <c r="O109" s="2">
        <v>1</v>
      </c>
      <c r="P109" s="2" t="s">
        <v>62</v>
      </c>
      <c r="Q109" s="2" t="s">
        <v>408</v>
      </c>
      <c r="R109" s="2">
        <v>1714</v>
      </c>
      <c r="S109" s="3"/>
      <c r="T109" s="2"/>
      <c r="U109" s="2"/>
      <c r="V109" s="2"/>
      <c r="W109" s="2"/>
      <c r="X109" s="2"/>
      <c r="Y109" s="2"/>
      <c r="Z109" s="2"/>
      <c r="AA109" s="2"/>
      <c r="AB109" s="2"/>
      <c r="AC109" s="2">
        <f t="shared" si="16"/>
        <v>0</v>
      </c>
      <c r="AD109" s="4"/>
      <c r="AE109" s="5">
        <f t="shared" si="20"/>
        <v>0</v>
      </c>
      <c r="AF109" s="2">
        <f>U109+W109+Y109+AA109</f>
        <v>0</v>
      </c>
      <c r="AG109" s="5"/>
      <c r="AH109" s="5" t="e">
        <f t="shared" si="22"/>
        <v>#DIV/0!</v>
      </c>
      <c r="AI109" s="4" t="e">
        <f t="shared" si="23"/>
        <v>#DIV/0!</v>
      </c>
      <c r="AJ109" s="2">
        <v>0</v>
      </c>
      <c r="AK109" s="4"/>
      <c r="AL109" s="2">
        <v>0</v>
      </c>
      <c r="AM109" s="4"/>
      <c r="AN109" s="2">
        <v>1825</v>
      </c>
      <c r="AO109" s="2">
        <v>0</v>
      </c>
      <c r="AP109" s="4"/>
      <c r="AQ109" s="4" t="e">
        <f t="shared" si="27"/>
        <v>#DIV/0!</v>
      </c>
      <c r="AR109" s="2">
        <v>0</v>
      </c>
      <c r="AS109" s="2"/>
      <c r="AT109" s="2">
        <v>0</v>
      </c>
      <c r="AU109" s="2">
        <f t="shared" si="17"/>
        <v>0</v>
      </c>
      <c r="AV109" s="2" t="s">
        <v>60</v>
      </c>
      <c r="AW109" s="2"/>
      <c r="AX109" s="6">
        <v>0</v>
      </c>
      <c r="AY109" s="6">
        <v>80886</v>
      </c>
      <c r="AZ109" s="4"/>
      <c r="BA109" s="6">
        <v>4.8</v>
      </c>
      <c r="BB109" s="4"/>
      <c r="BC109" s="2"/>
      <c r="BD109" s="7"/>
    </row>
    <row r="110" spans="1:56" hidden="1" x14ac:dyDescent="0.25">
      <c r="A110" s="8" t="s">
        <v>411</v>
      </c>
      <c r="B110" s="2">
        <v>5710</v>
      </c>
      <c r="C110" s="2" t="s">
        <v>412</v>
      </c>
      <c r="D110" s="2">
        <v>44100</v>
      </c>
      <c r="E110" s="2" t="s">
        <v>406</v>
      </c>
      <c r="F110" s="2">
        <v>44109</v>
      </c>
      <c r="G110" s="2">
        <v>244400404</v>
      </c>
      <c r="H110" s="2" t="s">
        <v>86</v>
      </c>
      <c r="I110" s="2">
        <v>1</v>
      </c>
      <c r="J110" s="2" t="s">
        <v>115</v>
      </c>
      <c r="K110" s="2" t="s">
        <v>407</v>
      </c>
      <c r="L110" s="9">
        <v>0</v>
      </c>
      <c r="M110" s="2">
        <v>27.5</v>
      </c>
      <c r="N110" s="2">
        <v>17</v>
      </c>
      <c r="O110" s="2">
        <v>2</v>
      </c>
      <c r="P110" s="2" t="s">
        <v>60</v>
      </c>
      <c r="Q110" s="2" t="s">
        <v>408</v>
      </c>
      <c r="R110" s="2">
        <v>124</v>
      </c>
      <c r="S110" s="3"/>
      <c r="T110" s="2">
        <v>14309</v>
      </c>
      <c r="U110" s="2">
        <v>1348</v>
      </c>
      <c r="V110" s="2">
        <v>269</v>
      </c>
      <c r="W110" s="2">
        <v>19</v>
      </c>
      <c r="X110" s="2">
        <v>1733</v>
      </c>
      <c r="Y110" s="2">
        <v>86</v>
      </c>
      <c r="Z110" s="2">
        <v>0</v>
      </c>
      <c r="AA110" s="2">
        <v>0</v>
      </c>
      <c r="AB110" s="2">
        <v>62</v>
      </c>
      <c r="AC110" s="2">
        <f t="shared" si="16"/>
        <v>16311</v>
      </c>
      <c r="AD110" s="4"/>
      <c r="AE110" s="5">
        <f t="shared" si="20"/>
        <v>131.54032258064515</v>
      </c>
      <c r="AF110" s="2">
        <f>U110+W110+Y110+AA110</f>
        <v>1453</v>
      </c>
      <c r="AG110" s="5"/>
      <c r="AH110" s="5">
        <f t="shared" si="22"/>
        <v>11.225739848589125</v>
      </c>
      <c r="AI110" s="4">
        <f t="shared" si="23"/>
        <v>5.6128699242945626</v>
      </c>
      <c r="AJ110" s="2">
        <v>1705</v>
      </c>
      <c r="AK110" s="4"/>
      <c r="AL110" s="2">
        <v>1230</v>
      </c>
      <c r="AM110" s="4"/>
      <c r="AN110" s="2"/>
      <c r="AO110" s="2">
        <v>68902</v>
      </c>
      <c r="AP110" s="4"/>
      <c r="AQ110" s="4">
        <f t="shared" si="27"/>
        <v>4.2242658328735212</v>
      </c>
      <c r="AR110" s="2">
        <v>0</v>
      </c>
      <c r="AS110" s="2"/>
      <c r="AT110" s="2">
        <v>0</v>
      </c>
      <c r="AU110" s="2">
        <f t="shared" si="17"/>
        <v>0</v>
      </c>
      <c r="AV110" s="2" t="s">
        <v>60</v>
      </c>
      <c r="AW110" s="2"/>
      <c r="AX110" s="6">
        <v>5473</v>
      </c>
      <c r="AY110" s="6">
        <v>13267</v>
      </c>
      <c r="AZ110" s="4"/>
      <c r="BA110" s="6">
        <v>6.4</v>
      </c>
      <c r="BB110" s="4"/>
      <c r="BC110" s="2"/>
      <c r="BD110" s="7"/>
    </row>
    <row r="111" spans="1:56" hidden="1" x14ac:dyDescent="0.25">
      <c r="A111" s="8" t="s">
        <v>413</v>
      </c>
      <c r="B111" s="2">
        <v>5709</v>
      </c>
      <c r="C111" s="2" t="s">
        <v>414</v>
      </c>
      <c r="D111" s="2">
        <v>44300</v>
      </c>
      <c r="E111" s="2" t="s">
        <v>406</v>
      </c>
      <c r="F111" s="2">
        <v>44109</v>
      </c>
      <c r="G111" s="2">
        <v>244400404</v>
      </c>
      <c r="H111" s="2" t="s">
        <v>86</v>
      </c>
      <c r="I111" s="2">
        <v>1</v>
      </c>
      <c r="J111" s="2" t="s">
        <v>115</v>
      </c>
      <c r="K111" s="2" t="s">
        <v>407</v>
      </c>
      <c r="L111" s="9">
        <v>0</v>
      </c>
      <c r="M111" s="2">
        <v>27.5</v>
      </c>
      <c r="N111" s="2">
        <v>17</v>
      </c>
      <c r="O111" s="2">
        <v>4</v>
      </c>
      <c r="P111" s="2" t="s">
        <v>60</v>
      </c>
      <c r="Q111" s="2" t="s">
        <v>408</v>
      </c>
      <c r="R111" s="2">
        <v>317</v>
      </c>
      <c r="S111" s="3"/>
      <c r="T111" s="2">
        <v>12674</v>
      </c>
      <c r="U111" s="2">
        <v>627</v>
      </c>
      <c r="V111" s="2">
        <v>452</v>
      </c>
      <c r="W111" s="2">
        <v>8</v>
      </c>
      <c r="X111" s="2">
        <v>1691</v>
      </c>
      <c r="Y111" s="2">
        <v>25</v>
      </c>
      <c r="Z111" s="2">
        <v>0</v>
      </c>
      <c r="AA111" s="2">
        <v>0</v>
      </c>
      <c r="AB111" s="2">
        <v>64</v>
      </c>
      <c r="AC111" s="2">
        <f t="shared" si="16"/>
        <v>14817</v>
      </c>
      <c r="AD111" s="4"/>
      <c r="AE111" s="5">
        <f t="shared" si="20"/>
        <v>46.74132492113565</v>
      </c>
      <c r="AF111" s="2">
        <f>U111+W111+Y111+AA111</f>
        <v>660</v>
      </c>
      <c r="AG111" s="5"/>
      <c r="AH111" s="5">
        <f t="shared" si="22"/>
        <v>22.45</v>
      </c>
      <c r="AI111" s="4">
        <f t="shared" si="23"/>
        <v>11.225</v>
      </c>
      <c r="AJ111" s="2">
        <v>1124</v>
      </c>
      <c r="AK111" s="4"/>
      <c r="AL111" s="2">
        <v>782</v>
      </c>
      <c r="AM111" s="4"/>
      <c r="AN111" s="2"/>
      <c r="AO111" s="2">
        <v>43654</v>
      </c>
      <c r="AP111" s="4"/>
      <c r="AQ111" s="4">
        <f t="shared" si="27"/>
        <v>2.9462104339609909</v>
      </c>
      <c r="AR111" s="2">
        <v>0</v>
      </c>
      <c r="AS111" s="2"/>
      <c r="AT111" s="2">
        <v>0</v>
      </c>
      <c r="AU111" s="2">
        <f t="shared" si="17"/>
        <v>0</v>
      </c>
      <c r="AV111" s="2" t="s">
        <v>60</v>
      </c>
      <c r="AW111" s="2"/>
      <c r="AX111" s="6">
        <v>3468</v>
      </c>
      <c r="AY111" s="6">
        <v>6026</v>
      </c>
      <c r="AZ111" s="4"/>
      <c r="BA111" s="6">
        <v>4.0999999999999996</v>
      </c>
      <c r="BB111" s="4"/>
      <c r="BC111" s="2"/>
      <c r="BD111" s="7"/>
    </row>
    <row r="112" spans="1:56" hidden="1" x14ac:dyDescent="0.25">
      <c r="A112" s="8" t="s">
        <v>415</v>
      </c>
      <c r="B112" s="2">
        <v>5705</v>
      </c>
      <c r="C112" s="2" t="s">
        <v>416</v>
      </c>
      <c r="D112" s="2">
        <v>44100</v>
      </c>
      <c r="E112" s="2" t="s">
        <v>406</v>
      </c>
      <c r="F112" s="2">
        <v>44109</v>
      </c>
      <c r="G112" s="2">
        <v>244400404</v>
      </c>
      <c r="H112" s="2" t="s">
        <v>86</v>
      </c>
      <c r="I112" s="2">
        <v>1</v>
      </c>
      <c r="J112" s="2" t="s">
        <v>115</v>
      </c>
      <c r="K112" s="2" t="s">
        <v>407</v>
      </c>
      <c r="L112" s="9">
        <v>0</v>
      </c>
      <c r="M112" s="2">
        <v>27.5</v>
      </c>
      <c r="N112" s="2">
        <v>15</v>
      </c>
      <c r="O112" s="2">
        <v>4</v>
      </c>
      <c r="P112" s="2" t="s">
        <v>60</v>
      </c>
      <c r="Q112" s="2" t="s">
        <v>408</v>
      </c>
      <c r="R112" s="2">
        <v>307</v>
      </c>
      <c r="S112" s="3"/>
      <c r="T112" s="2">
        <v>16880</v>
      </c>
      <c r="U112" s="2">
        <v>1310</v>
      </c>
      <c r="V112" s="2">
        <v>338</v>
      </c>
      <c r="W112" s="2">
        <v>25</v>
      </c>
      <c r="X112" s="2">
        <v>1943</v>
      </c>
      <c r="Y112" s="2">
        <v>93</v>
      </c>
      <c r="Z112" s="2">
        <v>0</v>
      </c>
      <c r="AA112" s="2">
        <v>0</v>
      </c>
      <c r="AB112" s="2">
        <v>65</v>
      </c>
      <c r="AC112" s="2">
        <f t="shared" si="16"/>
        <v>19161</v>
      </c>
      <c r="AD112" s="4"/>
      <c r="AE112" s="5">
        <f t="shared" si="20"/>
        <v>62.413680781758956</v>
      </c>
      <c r="AF112" s="2">
        <f>U112+W112+Y112+AA112</f>
        <v>1428</v>
      </c>
      <c r="AG112" s="5"/>
      <c r="AH112" s="5">
        <f t="shared" si="22"/>
        <v>13.418067226890756</v>
      </c>
      <c r="AI112" s="4">
        <f t="shared" si="23"/>
        <v>6.7090336134453779</v>
      </c>
      <c r="AJ112" s="2">
        <v>1599</v>
      </c>
      <c r="AK112" s="4"/>
      <c r="AL112" s="2">
        <v>1245</v>
      </c>
      <c r="AM112" s="4"/>
      <c r="AN112" s="2"/>
      <c r="AO112" s="2">
        <v>74192</v>
      </c>
      <c r="AP112" s="4"/>
      <c r="AQ112" s="4">
        <f t="shared" si="27"/>
        <v>3.8720317311205052</v>
      </c>
      <c r="AR112" s="2">
        <v>0</v>
      </c>
      <c r="AS112" s="2"/>
      <c r="AT112" s="2">
        <v>0</v>
      </c>
      <c r="AU112" s="2">
        <f t="shared" si="17"/>
        <v>0</v>
      </c>
      <c r="AV112" s="2" t="s">
        <v>60</v>
      </c>
      <c r="AW112" s="2"/>
      <c r="AX112" s="6">
        <v>5894</v>
      </c>
      <c r="AY112" s="6">
        <v>13039</v>
      </c>
      <c r="AZ112" s="4"/>
      <c r="BA112" s="6">
        <v>6.9</v>
      </c>
      <c r="BB112" s="4"/>
      <c r="BC112" s="2"/>
      <c r="BD112" s="7"/>
    </row>
    <row r="113" spans="1:56" hidden="1" x14ac:dyDescent="0.25">
      <c r="A113" s="8" t="s">
        <v>417</v>
      </c>
      <c r="B113" s="2">
        <v>5706</v>
      </c>
      <c r="C113" s="2" t="s">
        <v>418</v>
      </c>
      <c r="D113" s="2">
        <v>44000</v>
      </c>
      <c r="E113" s="2" t="s">
        <v>406</v>
      </c>
      <c r="F113" s="2">
        <v>44109</v>
      </c>
      <c r="G113" s="2">
        <v>244400404</v>
      </c>
      <c r="H113" s="2" t="s">
        <v>86</v>
      </c>
      <c r="I113" s="2">
        <v>1</v>
      </c>
      <c r="J113" s="2" t="s">
        <v>115</v>
      </c>
      <c r="K113" s="2" t="s">
        <v>407</v>
      </c>
      <c r="L113" s="9">
        <v>0</v>
      </c>
      <c r="M113" s="2">
        <v>27.5</v>
      </c>
      <c r="N113" s="2">
        <v>43</v>
      </c>
      <c r="O113" s="2">
        <v>9</v>
      </c>
      <c r="P113" s="2" t="s">
        <v>62</v>
      </c>
      <c r="Q113" s="2" t="s">
        <v>408</v>
      </c>
      <c r="R113" s="2">
        <v>589</v>
      </c>
      <c r="S113" s="3"/>
      <c r="T113" s="2">
        <v>18875</v>
      </c>
      <c r="U113" s="2">
        <v>1571</v>
      </c>
      <c r="V113" s="2">
        <v>656</v>
      </c>
      <c r="W113" s="2">
        <v>18</v>
      </c>
      <c r="X113" s="2">
        <v>2106</v>
      </c>
      <c r="Y113" s="2">
        <v>96</v>
      </c>
      <c r="Z113" s="2">
        <v>0</v>
      </c>
      <c r="AA113" s="2">
        <v>0</v>
      </c>
      <c r="AB113" s="2">
        <v>56</v>
      </c>
      <c r="AC113" s="2">
        <f t="shared" si="16"/>
        <v>21637</v>
      </c>
      <c r="AD113" s="4"/>
      <c r="AE113" s="5">
        <f t="shared" si="20"/>
        <v>36.735144312393885</v>
      </c>
      <c r="AF113" s="2">
        <f>U113+W113+Y113+AA113</f>
        <v>1685</v>
      </c>
      <c r="AG113" s="5"/>
      <c r="AH113" s="5">
        <f t="shared" si="22"/>
        <v>12.840949554896142</v>
      </c>
      <c r="AI113" s="4">
        <f t="shared" si="23"/>
        <v>6.4204747774480708</v>
      </c>
      <c r="AJ113" s="2">
        <v>2644</v>
      </c>
      <c r="AK113" s="4"/>
      <c r="AL113" s="2">
        <v>1859</v>
      </c>
      <c r="AM113" s="4"/>
      <c r="AN113" s="2"/>
      <c r="AO113" s="2">
        <v>90313</v>
      </c>
      <c r="AP113" s="4"/>
      <c r="AQ113" s="4">
        <f t="shared" si="27"/>
        <v>4.1740074871747472</v>
      </c>
      <c r="AR113" s="2">
        <v>0</v>
      </c>
      <c r="AS113" s="2"/>
      <c r="AT113" s="2">
        <v>0</v>
      </c>
      <c r="AU113" s="2">
        <f t="shared" si="17"/>
        <v>0</v>
      </c>
      <c r="AV113" s="2" t="s">
        <v>60</v>
      </c>
      <c r="AW113" s="2"/>
      <c r="AX113" s="6">
        <v>7174</v>
      </c>
      <c r="AY113" s="6">
        <v>15386</v>
      </c>
      <c r="AZ113" s="4"/>
      <c r="BA113" s="6">
        <v>8.4</v>
      </c>
      <c r="BB113" s="4"/>
      <c r="BC113" s="2"/>
      <c r="BD113" s="7"/>
    </row>
    <row r="114" spans="1:56" hidden="1" x14ac:dyDescent="0.25">
      <c r="A114" s="8" t="s">
        <v>419</v>
      </c>
      <c r="B114" s="2">
        <v>13115</v>
      </c>
      <c r="C114" s="2" t="s">
        <v>420</v>
      </c>
      <c r="D114" s="2">
        <v>44100</v>
      </c>
      <c r="E114" s="2" t="s">
        <v>406</v>
      </c>
      <c r="F114" s="2">
        <v>44109</v>
      </c>
      <c r="G114" s="2">
        <v>244400404</v>
      </c>
      <c r="H114" s="2" t="s">
        <v>86</v>
      </c>
      <c r="I114" s="2">
        <v>1</v>
      </c>
      <c r="J114" s="2" t="s">
        <v>115</v>
      </c>
      <c r="K114" s="2" t="s">
        <v>407</v>
      </c>
      <c r="L114" s="9">
        <v>0</v>
      </c>
      <c r="M114" s="2">
        <v>32</v>
      </c>
      <c r="N114" s="2">
        <v>80</v>
      </c>
      <c r="O114" s="2">
        <v>31</v>
      </c>
      <c r="P114" s="2" t="s">
        <v>62</v>
      </c>
      <c r="Q114" s="2" t="s">
        <v>408</v>
      </c>
      <c r="R114" s="2">
        <v>1054</v>
      </c>
      <c r="S114" s="3"/>
      <c r="T114" s="2">
        <v>41747</v>
      </c>
      <c r="U114" s="2">
        <v>3351</v>
      </c>
      <c r="V114" s="2">
        <v>586</v>
      </c>
      <c r="W114" s="2">
        <v>50</v>
      </c>
      <c r="X114" s="2">
        <v>6905</v>
      </c>
      <c r="Y114" s="2">
        <v>321</v>
      </c>
      <c r="Z114" s="2">
        <v>69</v>
      </c>
      <c r="AA114" s="2">
        <v>2</v>
      </c>
      <c r="AB114" s="2">
        <v>157</v>
      </c>
      <c r="AC114" s="2">
        <f t="shared" si="16"/>
        <v>49307</v>
      </c>
      <c r="AD114" s="4"/>
      <c r="AE114" s="5">
        <f t="shared" si="20"/>
        <v>46.780834914611006</v>
      </c>
      <c r="AF114" s="2">
        <f>U114+W114+Y114+AA114</f>
        <v>3724</v>
      </c>
      <c r="AG114" s="5"/>
      <c r="AH114" s="5">
        <f t="shared" si="22"/>
        <v>13.240332975295381</v>
      </c>
      <c r="AI114" s="4">
        <f t="shared" si="23"/>
        <v>6.6201664876476904</v>
      </c>
      <c r="AJ114" s="2">
        <v>5737</v>
      </c>
      <c r="AK114" s="4"/>
      <c r="AL114" s="2">
        <v>4033</v>
      </c>
      <c r="AM114" s="4"/>
      <c r="AN114" s="2">
        <v>55279</v>
      </c>
      <c r="AO114" s="2">
        <v>246395</v>
      </c>
      <c r="AP114" s="4"/>
      <c r="AQ114" s="4">
        <f t="shared" si="27"/>
        <v>4.9971606465613405</v>
      </c>
      <c r="AR114" s="2">
        <v>0</v>
      </c>
      <c r="AS114" s="2"/>
      <c r="AT114" s="2">
        <v>0</v>
      </c>
      <c r="AU114" s="2">
        <f t="shared" si="17"/>
        <v>0</v>
      </c>
      <c r="AV114" s="2" t="s">
        <v>60</v>
      </c>
      <c r="AW114" s="2"/>
      <c r="AX114" s="6">
        <v>28165</v>
      </c>
      <c r="AY114" s="6">
        <v>122544</v>
      </c>
      <c r="AZ114" s="4"/>
      <c r="BA114" s="6">
        <v>23</v>
      </c>
      <c r="BB114" s="4"/>
      <c r="BC114" s="2"/>
      <c r="BD114" s="7"/>
    </row>
    <row r="115" spans="1:56" hidden="1" x14ac:dyDescent="0.25">
      <c r="A115" s="8" t="s">
        <v>421</v>
      </c>
      <c r="B115" s="2">
        <v>5708</v>
      </c>
      <c r="C115" s="2" t="s">
        <v>422</v>
      </c>
      <c r="D115" s="2">
        <v>44300</v>
      </c>
      <c r="E115" s="2" t="s">
        <v>406</v>
      </c>
      <c r="F115" s="2">
        <v>44109</v>
      </c>
      <c r="G115" s="2">
        <v>244400404</v>
      </c>
      <c r="H115" s="2" t="s">
        <v>86</v>
      </c>
      <c r="I115" s="2">
        <v>1</v>
      </c>
      <c r="J115" s="2" t="s">
        <v>115</v>
      </c>
      <c r="K115" s="2" t="s">
        <v>407</v>
      </c>
      <c r="L115" s="9">
        <v>0</v>
      </c>
      <c r="M115" s="2">
        <v>32</v>
      </c>
      <c r="N115" s="2">
        <v>99</v>
      </c>
      <c r="O115" s="2">
        <v>22</v>
      </c>
      <c r="P115" s="2" t="s">
        <v>62</v>
      </c>
      <c r="Q115" s="2" t="s">
        <v>408</v>
      </c>
      <c r="R115" s="2">
        <v>1615</v>
      </c>
      <c r="S115" s="3"/>
      <c r="T115" s="2">
        <v>43125</v>
      </c>
      <c r="U115" s="2">
        <v>4436</v>
      </c>
      <c r="V115" s="2">
        <v>11137</v>
      </c>
      <c r="W115" s="2">
        <v>371</v>
      </c>
      <c r="X115" s="2">
        <v>7113</v>
      </c>
      <c r="Y115" s="2">
        <v>292</v>
      </c>
      <c r="Z115" s="2">
        <v>44</v>
      </c>
      <c r="AA115" s="2">
        <v>3</v>
      </c>
      <c r="AB115" s="2">
        <v>142</v>
      </c>
      <c r="AC115" s="2">
        <f t="shared" si="16"/>
        <v>61419</v>
      </c>
      <c r="AD115" s="4"/>
      <c r="AE115" s="5">
        <f t="shared" si="20"/>
        <v>38.030340557275544</v>
      </c>
      <c r="AF115" s="2">
        <f>U115+W115+Y115+AA115</f>
        <v>5102</v>
      </c>
      <c r="AG115" s="5"/>
      <c r="AH115" s="5">
        <f t="shared" si="22"/>
        <v>12.038220305762446</v>
      </c>
      <c r="AI115" s="4">
        <f t="shared" si="23"/>
        <v>6.0191101528812228</v>
      </c>
      <c r="AJ115" s="2">
        <v>8301</v>
      </c>
      <c r="AK115" s="4"/>
      <c r="AL115" s="2">
        <v>6179</v>
      </c>
      <c r="AM115" s="4"/>
      <c r="AN115" s="2">
        <v>99746</v>
      </c>
      <c r="AO115" s="2">
        <v>350035</v>
      </c>
      <c r="AP115" s="4"/>
      <c r="AQ115" s="4">
        <f t="shared" si="27"/>
        <v>5.6991321903645451</v>
      </c>
      <c r="AR115" s="2">
        <v>0</v>
      </c>
      <c r="AS115" s="2"/>
      <c r="AT115" s="2">
        <v>0</v>
      </c>
      <c r="AU115" s="2">
        <f t="shared" si="17"/>
        <v>0</v>
      </c>
      <c r="AV115" s="2" t="s">
        <v>60</v>
      </c>
      <c r="AW115" s="2"/>
      <c r="AX115" s="6">
        <v>31325</v>
      </c>
      <c r="AY115" s="6">
        <v>128783</v>
      </c>
      <c r="AZ115" s="4"/>
      <c r="BA115" s="6">
        <v>32.799999999999997</v>
      </c>
      <c r="BB115" s="4"/>
      <c r="BC115" s="2"/>
      <c r="BD115" s="7"/>
    </row>
    <row r="116" spans="1:56" hidden="1" x14ac:dyDescent="0.25">
      <c r="A116" s="8" t="s">
        <v>423</v>
      </c>
      <c r="B116" s="2">
        <v>5707</v>
      </c>
      <c r="C116" s="2" t="s">
        <v>424</v>
      </c>
      <c r="D116" s="2">
        <v>44300</v>
      </c>
      <c r="E116" s="2" t="s">
        <v>406</v>
      </c>
      <c r="F116" s="2">
        <v>44109</v>
      </c>
      <c r="G116" s="2">
        <v>244400404</v>
      </c>
      <c r="H116" s="2" t="s">
        <v>86</v>
      </c>
      <c r="I116" s="2">
        <v>1</v>
      </c>
      <c r="J116" s="2" t="s">
        <v>115</v>
      </c>
      <c r="K116" s="2" t="s">
        <v>407</v>
      </c>
      <c r="L116" s="9">
        <v>0</v>
      </c>
      <c r="M116" s="2">
        <v>32</v>
      </c>
      <c r="N116" s="2">
        <v>48</v>
      </c>
      <c r="O116" s="2">
        <v>20</v>
      </c>
      <c r="P116" s="2" t="s">
        <v>62</v>
      </c>
      <c r="Q116" s="2" t="s">
        <v>408</v>
      </c>
      <c r="R116" s="2">
        <v>969</v>
      </c>
      <c r="S116" s="3"/>
      <c r="T116" s="2">
        <v>33946</v>
      </c>
      <c r="U116" s="2">
        <v>3121</v>
      </c>
      <c r="V116" s="2">
        <v>10547</v>
      </c>
      <c r="W116" s="2">
        <v>264</v>
      </c>
      <c r="X116" s="2">
        <v>6427</v>
      </c>
      <c r="Y116" s="2">
        <v>270</v>
      </c>
      <c r="Z116" s="2">
        <v>34</v>
      </c>
      <c r="AA116" s="2">
        <v>3</v>
      </c>
      <c r="AB116" s="2">
        <v>137</v>
      </c>
      <c r="AC116" s="2">
        <f t="shared" si="16"/>
        <v>50954</v>
      </c>
      <c r="AD116" s="4"/>
      <c r="AE116" s="5">
        <f t="shared" si="20"/>
        <v>52.584107327141382</v>
      </c>
      <c r="AF116" s="2">
        <f>U116+W116+Y116+AA116</f>
        <v>3658</v>
      </c>
      <c r="AG116" s="5"/>
      <c r="AH116" s="5">
        <f t="shared" si="22"/>
        <v>13.929469655549481</v>
      </c>
      <c r="AI116" s="4">
        <f t="shared" si="23"/>
        <v>6.9647348277747403</v>
      </c>
      <c r="AJ116" s="2">
        <v>4611</v>
      </c>
      <c r="AK116" s="4"/>
      <c r="AL116" s="2">
        <v>3452</v>
      </c>
      <c r="AM116" s="4"/>
      <c r="AN116" s="2">
        <v>45351</v>
      </c>
      <c r="AO116" s="2">
        <v>206982</v>
      </c>
      <c r="AP116" s="4"/>
      <c r="AQ116" s="4">
        <f t="shared" si="27"/>
        <v>4.0621344742316596</v>
      </c>
      <c r="AR116" s="2">
        <v>0</v>
      </c>
      <c r="AS116" s="2"/>
      <c r="AT116" s="2">
        <v>0</v>
      </c>
      <c r="AU116" s="2">
        <f t="shared" si="17"/>
        <v>0</v>
      </c>
      <c r="AV116" s="2" t="s">
        <v>60</v>
      </c>
      <c r="AW116" s="2"/>
      <c r="AX116" s="6">
        <v>20657</v>
      </c>
      <c r="AY116" s="6">
        <v>93382</v>
      </c>
      <c r="AZ116" s="4"/>
      <c r="BA116" s="6">
        <v>19.399999999999999</v>
      </c>
      <c r="BB116" s="4"/>
      <c r="BC116" s="2"/>
      <c r="BD116" s="7"/>
    </row>
    <row r="117" spans="1:56" x14ac:dyDescent="0.25">
      <c r="A117" s="47" t="s">
        <v>425</v>
      </c>
      <c r="B117" s="48">
        <v>4468</v>
      </c>
      <c r="C117" s="48" t="s">
        <v>426</v>
      </c>
      <c r="D117" s="48">
        <v>44390</v>
      </c>
      <c r="E117" s="48" t="s">
        <v>425</v>
      </c>
      <c r="F117" s="48">
        <v>44110</v>
      </c>
      <c r="G117" s="48">
        <v>244400503</v>
      </c>
      <c r="H117" s="48" t="s">
        <v>140</v>
      </c>
      <c r="I117" s="48">
        <v>1</v>
      </c>
      <c r="J117" s="48" t="s">
        <v>59</v>
      </c>
      <c r="K117" s="48" t="s">
        <v>427</v>
      </c>
      <c r="L117" s="48">
        <v>9116</v>
      </c>
      <c r="M117" s="48">
        <v>24</v>
      </c>
      <c r="N117" s="48">
        <v>92</v>
      </c>
      <c r="O117" s="48">
        <v>9</v>
      </c>
      <c r="P117" s="48" t="s">
        <v>62</v>
      </c>
      <c r="Q117" s="48" t="s">
        <v>428</v>
      </c>
      <c r="R117" s="48">
        <v>767</v>
      </c>
      <c r="S117" s="49">
        <f t="shared" si="18"/>
        <v>8.4137779727950862E-2</v>
      </c>
      <c r="T117" s="48">
        <v>21266</v>
      </c>
      <c r="U117" s="48">
        <v>938</v>
      </c>
      <c r="V117" s="48">
        <v>6010</v>
      </c>
      <c r="W117" s="48">
        <v>173</v>
      </c>
      <c r="X117" s="48">
        <v>1070</v>
      </c>
      <c r="Y117" s="48">
        <v>86</v>
      </c>
      <c r="Z117" s="48">
        <v>0</v>
      </c>
      <c r="AA117" s="48">
        <v>0</v>
      </c>
      <c r="AB117" s="48">
        <v>58</v>
      </c>
      <c r="AC117" s="48">
        <f t="shared" si="16"/>
        <v>28346</v>
      </c>
      <c r="AD117" s="50">
        <f t="shared" si="19"/>
        <v>3.109477841158403</v>
      </c>
      <c r="AE117" s="51">
        <f t="shared" si="20"/>
        <v>36.956975228161667</v>
      </c>
      <c r="AF117" s="48">
        <f>U117+W117+Y117+AA117</f>
        <v>1197</v>
      </c>
      <c r="AG117" s="51">
        <f t="shared" si="21"/>
        <v>13.130759104870558</v>
      </c>
      <c r="AH117" s="51">
        <f t="shared" si="22"/>
        <v>23.680868838763576</v>
      </c>
      <c r="AI117" s="50">
        <f t="shared" si="23"/>
        <v>11.840434419381788</v>
      </c>
      <c r="AJ117" s="48">
        <v>3682</v>
      </c>
      <c r="AK117" s="50">
        <f t="shared" si="24"/>
        <v>40.390522158841598</v>
      </c>
      <c r="AL117" s="48">
        <v>2178</v>
      </c>
      <c r="AM117" s="50">
        <f t="shared" si="25"/>
        <v>23.892057920140413</v>
      </c>
      <c r="AN117" s="48">
        <v>13312</v>
      </c>
      <c r="AO117" s="48">
        <v>64421</v>
      </c>
      <c r="AP117" s="50">
        <f t="shared" si="26"/>
        <v>7.0668056164984643</v>
      </c>
      <c r="AQ117" s="50">
        <f t="shared" si="27"/>
        <v>2.2726663374021028</v>
      </c>
      <c r="AR117" s="48">
        <v>1460</v>
      </c>
      <c r="AS117" s="48"/>
      <c r="AT117" s="48">
        <v>618</v>
      </c>
      <c r="AU117" s="48">
        <f t="shared" si="17"/>
        <v>2078</v>
      </c>
      <c r="AV117" s="48" t="s">
        <v>62</v>
      </c>
      <c r="AW117" s="48" t="s">
        <v>429</v>
      </c>
      <c r="AX117" s="48">
        <v>5000</v>
      </c>
      <c r="AY117" s="48">
        <v>22750</v>
      </c>
      <c r="AZ117" s="50">
        <f t="shared" si="28"/>
        <v>2.4956121105748137</v>
      </c>
      <c r="BA117" s="48">
        <v>5.57</v>
      </c>
      <c r="BB117" s="50">
        <f t="shared" si="29"/>
        <v>1.2220272049144363</v>
      </c>
      <c r="BC117" s="48">
        <v>21</v>
      </c>
      <c r="BD117" s="52"/>
    </row>
    <row r="118" spans="1:56" x14ac:dyDescent="0.25">
      <c r="A118" s="47" t="s">
        <v>430</v>
      </c>
      <c r="B118" s="48">
        <v>13631</v>
      </c>
      <c r="C118" s="48" t="s">
        <v>146</v>
      </c>
      <c r="D118" s="48">
        <v>44130</v>
      </c>
      <c r="E118" s="48" t="s">
        <v>430</v>
      </c>
      <c r="F118" s="48">
        <v>44111</v>
      </c>
      <c r="G118" s="48">
        <v>244400503</v>
      </c>
      <c r="H118" s="48" t="s">
        <v>140</v>
      </c>
      <c r="I118" s="48">
        <v>1</v>
      </c>
      <c r="J118" s="48" t="s">
        <v>59</v>
      </c>
      <c r="K118" s="48" t="s">
        <v>431</v>
      </c>
      <c r="L118" s="48">
        <v>2248</v>
      </c>
      <c r="M118" s="48">
        <v>6.5</v>
      </c>
      <c r="N118" s="48"/>
      <c r="O118" s="48">
        <v>0</v>
      </c>
      <c r="P118" s="48" t="s">
        <v>60</v>
      </c>
      <c r="Q118" s="48" t="s">
        <v>113</v>
      </c>
      <c r="R118" s="48">
        <v>40</v>
      </c>
      <c r="S118" s="49">
        <f t="shared" si="18"/>
        <v>1.7793594306049824E-2</v>
      </c>
      <c r="T118" s="48">
        <v>3096</v>
      </c>
      <c r="U118" s="48">
        <v>235</v>
      </c>
      <c r="V118" s="48">
        <v>0</v>
      </c>
      <c r="W118" s="48">
        <v>0</v>
      </c>
      <c r="X118" s="48">
        <v>0</v>
      </c>
      <c r="Y118" s="48">
        <v>0</v>
      </c>
      <c r="Z118" s="48">
        <v>0</v>
      </c>
      <c r="AA118" s="48">
        <v>0</v>
      </c>
      <c r="AB118" s="48">
        <v>2</v>
      </c>
      <c r="AC118" s="48">
        <f t="shared" si="16"/>
        <v>3096</v>
      </c>
      <c r="AD118" s="50">
        <f t="shared" si="19"/>
        <v>1.3772241992882561</v>
      </c>
      <c r="AE118" s="51">
        <f t="shared" si="20"/>
        <v>77.400000000000006</v>
      </c>
      <c r="AF118" s="48">
        <f>U118+W118+Y118+AA118</f>
        <v>235</v>
      </c>
      <c r="AG118" s="51">
        <f t="shared" si="21"/>
        <v>10.453736654804271</v>
      </c>
      <c r="AH118" s="51">
        <f t="shared" si="22"/>
        <v>13.174468085106383</v>
      </c>
      <c r="AI118" s="50">
        <f t="shared" si="23"/>
        <v>6.5872340425531917</v>
      </c>
      <c r="AJ118" s="48"/>
      <c r="AK118" s="50">
        <f t="shared" si="24"/>
        <v>0</v>
      </c>
      <c r="AL118" s="48">
        <v>341</v>
      </c>
      <c r="AM118" s="50">
        <f t="shared" si="25"/>
        <v>15.169039145907472</v>
      </c>
      <c r="AN118" s="48"/>
      <c r="AO118" s="48">
        <v>6565</v>
      </c>
      <c r="AP118" s="50">
        <f t="shared" si="26"/>
        <v>2.9203736654804269</v>
      </c>
      <c r="AQ118" s="50">
        <f t="shared" si="27"/>
        <v>2.1204780361757107</v>
      </c>
      <c r="AR118" s="48">
        <v>1857</v>
      </c>
      <c r="AS118" s="48">
        <v>21</v>
      </c>
      <c r="AT118" s="48">
        <v>0</v>
      </c>
      <c r="AU118" s="48">
        <f t="shared" si="17"/>
        <v>1878</v>
      </c>
      <c r="AV118" s="48" t="s">
        <v>60</v>
      </c>
      <c r="AW118" s="48"/>
      <c r="AX118" s="48">
        <v>0</v>
      </c>
      <c r="AY118" s="48">
        <v>3435</v>
      </c>
      <c r="AZ118" s="50">
        <f t="shared" si="28"/>
        <v>1.5280249110320285</v>
      </c>
      <c r="BA118" s="48">
        <v>0.5</v>
      </c>
      <c r="BB118" s="50">
        <f t="shared" si="29"/>
        <v>0.44483985765124551</v>
      </c>
      <c r="BC118" s="48">
        <v>14</v>
      </c>
      <c r="BD118" s="52" t="s">
        <v>62</v>
      </c>
    </row>
    <row r="119" spans="1:56" x14ac:dyDescent="0.25">
      <c r="A119" s="47" t="s">
        <v>432</v>
      </c>
      <c r="B119" s="48">
        <v>17560</v>
      </c>
      <c r="C119" s="48" t="s">
        <v>433</v>
      </c>
      <c r="D119" s="48">
        <v>44170</v>
      </c>
      <c r="E119" s="48" t="s">
        <v>432</v>
      </c>
      <c r="F119" s="48">
        <v>44113</v>
      </c>
      <c r="G119" s="48">
        <v>244400537</v>
      </c>
      <c r="H119" s="48" t="s">
        <v>58</v>
      </c>
      <c r="I119" s="48">
        <v>1</v>
      </c>
      <c r="J119" s="48" t="s">
        <v>59</v>
      </c>
      <c r="K119" s="48" t="s">
        <v>434</v>
      </c>
      <c r="L119" s="48">
        <v>4261</v>
      </c>
      <c r="M119" s="48">
        <v>18</v>
      </c>
      <c r="N119" s="48">
        <v>50</v>
      </c>
      <c r="O119" s="48">
        <v>3</v>
      </c>
      <c r="P119" s="48" t="s">
        <v>62</v>
      </c>
      <c r="Q119" s="48" t="s">
        <v>61</v>
      </c>
      <c r="R119" s="48">
        <v>336</v>
      </c>
      <c r="S119" s="49">
        <f t="shared" si="18"/>
        <v>7.8854728936869276E-2</v>
      </c>
      <c r="T119" s="48">
        <v>10118</v>
      </c>
      <c r="U119" s="48">
        <v>769</v>
      </c>
      <c r="V119" s="48">
        <v>486</v>
      </c>
      <c r="W119" s="48">
        <v>47</v>
      </c>
      <c r="X119" s="48">
        <v>695</v>
      </c>
      <c r="Y119" s="48">
        <v>77</v>
      </c>
      <c r="Z119" s="48">
        <v>0</v>
      </c>
      <c r="AA119" s="48">
        <v>0</v>
      </c>
      <c r="AB119" s="48">
        <v>26</v>
      </c>
      <c r="AC119" s="48">
        <f t="shared" si="16"/>
        <v>11299</v>
      </c>
      <c r="AD119" s="50">
        <f t="shared" si="19"/>
        <v>2.6517249471954942</v>
      </c>
      <c r="AE119" s="51">
        <f t="shared" si="20"/>
        <v>33.62797619047619</v>
      </c>
      <c r="AF119" s="48">
        <f>U119+W119+Y119+AA119</f>
        <v>893</v>
      </c>
      <c r="AG119" s="51">
        <f t="shared" si="21"/>
        <v>20.957521708519128</v>
      </c>
      <c r="AH119" s="51">
        <f t="shared" si="22"/>
        <v>12.652855543113102</v>
      </c>
      <c r="AI119" s="50">
        <f t="shared" si="23"/>
        <v>6.3264277715565509</v>
      </c>
      <c r="AJ119" s="48"/>
      <c r="AK119" s="50">
        <f t="shared" si="24"/>
        <v>0</v>
      </c>
      <c r="AL119" s="48">
        <v>1259</v>
      </c>
      <c r="AM119" s="50">
        <f t="shared" si="25"/>
        <v>29.54705468199953</v>
      </c>
      <c r="AN119" s="48">
        <v>6243</v>
      </c>
      <c r="AO119" s="48">
        <v>29298</v>
      </c>
      <c r="AP119" s="50">
        <f t="shared" si="26"/>
        <v>6.8758507392630834</v>
      </c>
      <c r="AQ119" s="50">
        <f t="shared" si="27"/>
        <v>2.592972829453934</v>
      </c>
      <c r="AR119" s="48">
        <v>2837</v>
      </c>
      <c r="AS119" s="48">
        <v>43</v>
      </c>
      <c r="AT119" s="48">
        <v>350</v>
      </c>
      <c r="AU119" s="48">
        <f t="shared" si="17"/>
        <v>3230</v>
      </c>
      <c r="AV119" s="48" t="s">
        <v>60</v>
      </c>
      <c r="AW119" s="48"/>
      <c r="AX119" s="58">
        <v>3228</v>
      </c>
      <c r="AY119" s="59">
        <v>9145</v>
      </c>
      <c r="AZ119" s="50">
        <f t="shared" si="28"/>
        <v>2.1462098099037785</v>
      </c>
      <c r="BA119" s="58">
        <v>1.5</v>
      </c>
      <c r="BB119" s="50">
        <f t="shared" si="29"/>
        <v>0.70406007979347573</v>
      </c>
      <c r="BC119" s="48">
        <v>14</v>
      </c>
      <c r="BD119" s="52" t="s">
        <v>60</v>
      </c>
    </row>
    <row r="120" spans="1:56" hidden="1" x14ac:dyDescent="0.25">
      <c r="A120" s="8" t="s">
        <v>435</v>
      </c>
      <c r="B120" s="2">
        <v>1879</v>
      </c>
      <c r="C120" s="2" t="s">
        <v>436</v>
      </c>
      <c r="D120" s="2">
        <v>44706</v>
      </c>
      <c r="E120" s="2" t="s">
        <v>437</v>
      </c>
      <c r="F120" s="2">
        <v>44114</v>
      </c>
      <c r="G120" s="2">
        <v>244400404</v>
      </c>
      <c r="H120" s="2" t="s">
        <v>86</v>
      </c>
      <c r="I120" s="2">
        <v>1</v>
      </c>
      <c r="J120" s="2" t="s">
        <v>115</v>
      </c>
      <c r="K120" s="2" t="s">
        <v>438</v>
      </c>
      <c r="L120" s="9">
        <v>27623</v>
      </c>
      <c r="M120" s="2">
        <v>33</v>
      </c>
      <c r="N120" s="2">
        <v>25</v>
      </c>
      <c r="O120" s="2">
        <v>11</v>
      </c>
      <c r="P120" s="2" t="s">
        <v>62</v>
      </c>
      <c r="Q120" s="2" t="s">
        <v>169</v>
      </c>
      <c r="R120" s="2">
        <v>900</v>
      </c>
      <c r="S120" s="10">
        <f>(R120+R121+R122)/L120</f>
        <v>4.2935235130145168E-2</v>
      </c>
      <c r="T120" s="2">
        <v>36073</v>
      </c>
      <c r="U120" s="2">
        <v>1718</v>
      </c>
      <c r="V120" s="2">
        <v>3125</v>
      </c>
      <c r="W120" s="2">
        <v>0</v>
      </c>
      <c r="X120" s="2">
        <v>1206</v>
      </c>
      <c r="Y120" s="2">
        <v>131</v>
      </c>
      <c r="Z120" s="2"/>
      <c r="AA120" s="2"/>
      <c r="AB120" s="2">
        <v>78</v>
      </c>
      <c r="AC120" s="2">
        <f t="shared" si="16"/>
        <v>40404</v>
      </c>
      <c r="AD120" s="11">
        <f>(AC120+AC121+AC122)/L120</f>
        <v>2.4820620497411578</v>
      </c>
      <c r="AE120" s="5">
        <f t="shared" si="20"/>
        <v>44.893333333333331</v>
      </c>
      <c r="AF120" s="2">
        <f>U120+W120+Y120+AA120</f>
        <v>1849</v>
      </c>
      <c r="AG120" s="12">
        <f>(AF120+AF121+AF122)*100/L120</f>
        <v>11.512145675705028</v>
      </c>
      <c r="AH120" s="5">
        <f t="shared" si="22"/>
        <v>21.851811790156841</v>
      </c>
      <c r="AI120" s="4">
        <f t="shared" si="23"/>
        <v>10.92590589507842</v>
      </c>
      <c r="AJ120" s="2"/>
      <c r="AK120" s="4">
        <f t="shared" si="24"/>
        <v>0</v>
      </c>
      <c r="AL120" s="2"/>
      <c r="AM120" s="4">
        <f t="shared" si="25"/>
        <v>0</v>
      </c>
      <c r="AN120" s="2"/>
      <c r="AO120" s="13">
        <v>108093</v>
      </c>
      <c r="AP120" s="11">
        <f>(AO120+AO121+AO122)/L120</f>
        <v>6.0757339897911162</v>
      </c>
      <c r="AQ120" s="4">
        <f t="shared" si="27"/>
        <v>2.6753044253044251</v>
      </c>
      <c r="AR120" s="2"/>
      <c r="AS120" s="2"/>
      <c r="AT120" s="2"/>
      <c r="AU120" s="2">
        <f t="shared" si="17"/>
        <v>0</v>
      </c>
      <c r="AV120" s="2" t="s">
        <v>62</v>
      </c>
      <c r="AW120" s="2" t="s">
        <v>439</v>
      </c>
      <c r="AX120" s="6">
        <v>6209</v>
      </c>
      <c r="AY120" s="6">
        <v>38251</v>
      </c>
      <c r="AZ120" s="11">
        <f>(AY120+AY121+AY122)/L120</f>
        <v>2.3815660862324872</v>
      </c>
      <c r="BA120" s="2">
        <v>8.5</v>
      </c>
      <c r="BB120" s="11">
        <f>(BA120+BA121+BA122)/(L120/2000)</f>
        <v>0.95572530137928524</v>
      </c>
      <c r="BC120" s="6">
        <v>16</v>
      </c>
      <c r="BD120" s="7"/>
    </row>
    <row r="121" spans="1:56" hidden="1" x14ac:dyDescent="0.25">
      <c r="A121" s="8" t="s">
        <v>440</v>
      </c>
      <c r="B121" s="2">
        <v>5719</v>
      </c>
      <c r="C121" s="2" t="s">
        <v>441</v>
      </c>
      <c r="D121" s="2">
        <v>44700</v>
      </c>
      <c r="E121" s="2" t="s">
        <v>437</v>
      </c>
      <c r="F121" s="2">
        <v>44114</v>
      </c>
      <c r="G121" s="2">
        <v>244400404</v>
      </c>
      <c r="H121" s="2" t="s">
        <v>86</v>
      </c>
      <c r="I121" s="2">
        <v>1</v>
      </c>
      <c r="J121" s="2" t="s">
        <v>115</v>
      </c>
      <c r="K121" s="2" t="s">
        <v>438</v>
      </c>
      <c r="L121" s="9">
        <v>0</v>
      </c>
      <c r="M121" s="2">
        <v>4</v>
      </c>
      <c r="N121" s="2">
        <v>10</v>
      </c>
      <c r="O121" s="2">
        <v>0</v>
      </c>
      <c r="P121" s="2" t="s">
        <v>60</v>
      </c>
      <c r="Q121" s="2" t="s">
        <v>169</v>
      </c>
      <c r="R121" s="2">
        <v>116</v>
      </c>
      <c r="S121" s="3"/>
      <c r="T121" s="2">
        <v>6601</v>
      </c>
      <c r="U121" s="2">
        <v>226</v>
      </c>
      <c r="V121" s="2">
        <v>5</v>
      </c>
      <c r="W121" s="2">
        <v>0</v>
      </c>
      <c r="X121" s="2">
        <v>0</v>
      </c>
      <c r="Y121" s="2">
        <v>0</v>
      </c>
      <c r="Z121" s="2"/>
      <c r="AA121" s="2"/>
      <c r="AB121" s="2">
        <v>19</v>
      </c>
      <c r="AC121" s="2">
        <f t="shared" si="16"/>
        <v>6606</v>
      </c>
      <c r="AD121" s="4"/>
      <c r="AE121" s="5">
        <f t="shared" si="20"/>
        <v>56.948275862068968</v>
      </c>
      <c r="AF121" s="2">
        <f>U121+W121+Y121+AA121</f>
        <v>226</v>
      </c>
      <c r="AG121" s="5"/>
      <c r="AH121" s="5">
        <f t="shared" si="22"/>
        <v>29.23008849557522</v>
      </c>
      <c r="AI121" s="4">
        <f t="shared" si="23"/>
        <v>14.61504424778761</v>
      </c>
      <c r="AJ121" s="2"/>
      <c r="AK121" s="4"/>
      <c r="AL121" s="2"/>
      <c r="AM121" s="4"/>
      <c r="AN121" s="2"/>
      <c r="AO121" s="13">
        <v>8469</v>
      </c>
      <c r="AP121" s="4"/>
      <c r="AQ121" s="4">
        <f t="shared" si="27"/>
        <v>1.2820163487738419</v>
      </c>
      <c r="AR121" s="2"/>
      <c r="AS121" s="2"/>
      <c r="AT121" s="2"/>
      <c r="AU121" s="2">
        <f t="shared" si="17"/>
        <v>0</v>
      </c>
      <c r="AV121" s="2" t="s">
        <v>62</v>
      </c>
      <c r="AW121" s="2" t="s">
        <v>439</v>
      </c>
      <c r="AX121" s="6">
        <v>486</v>
      </c>
      <c r="AY121" s="6">
        <v>4675</v>
      </c>
      <c r="AZ121" s="4"/>
      <c r="BA121" s="2">
        <v>0.7</v>
      </c>
      <c r="BB121" s="4"/>
      <c r="BC121" s="6">
        <v>1</v>
      </c>
      <c r="BD121" s="7"/>
    </row>
    <row r="122" spans="1:56" hidden="1" x14ac:dyDescent="0.25">
      <c r="A122" s="8" t="s">
        <v>442</v>
      </c>
      <c r="B122" s="2">
        <v>5718</v>
      </c>
      <c r="C122" s="2" t="s">
        <v>443</v>
      </c>
      <c r="D122" s="2">
        <v>44700</v>
      </c>
      <c r="E122" s="2" t="s">
        <v>437</v>
      </c>
      <c r="F122" s="2">
        <v>44114</v>
      </c>
      <c r="G122" s="2">
        <v>244400404</v>
      </c>
      <c r="H122" s="2" t="s">
        <v>86</v>
      </c>
      <c r="I122" s="2">
        <v>1</v>
      </c>
      <c r="J122" s="2" t="s">
        <v>115</v>
      </c>
      <c r="K122" s="2" t="s">
        <v>438</v>
      </c>
      <c r="L122" s="9">
        <v>0</v>
      </c>
      <c r="M122" s="2">
        <v>18</v>
      </c>
      <c r="N122" s="2">
        <v>12</v>
      </c>
      <c r="O122" s="2">
        <v>1</v>
      </c>
      <c r="P122" s="2" t="s">
        <v>62</v>
      </c>
      <c r="Q122" s="2" t="s">
        <v>169</v>
      </c>
      <c r="R122" s="2">
        <v>170</v>
      </c>
      <c r="S122" s="3"/>
      <c r="T122" s="2">
        <v>20663</v>
      </c>
      <c r="U122" s="2">
        <v>1066</v>
      </c>
      <c r="V122" s="2">
        <v>36</v>
      </c>
      <c r="W122" s="2">
        <v>0</v>
      </c>
      <c r="X122" s="2">
        <v>853</v>
      </c>
      <c r="Y122" s="2">
        <v>39</v>
      </c>
      <c r="Z122" s="2"/>
      <c r="AA122" s="2"/>
      <c r="AB122" s="2">
        <v>44</v>
      </c>
      <c r="AC122" s="2">
        <f t="shared" si="16"/>
        <v>21552</v>
      </c>
      <c r="AD122" s="4"/>
      <c r="AE122" s="5">
        <f t="shared" si="20"/>
        <v>126.7764705882353</v>
      </c>
      <c r="AF122" s="2">
        <f>U122+W122+Y122+AA122</f>
        <v>1105</v>
      </c>
      <c r="AG122" s="5"/>
      <c r="AH122" s="5">
        <f t="shared" si="22"/>
        <v>19.504072398190047</v>
      </c>
      <c r="AI122" s="4">
        <f t="shared" si="23"/>
        <v>9.7520361990950235</v>
      </c>
      <c r="AJ122" s="2"/>
      <c r="AK122" s="4"/>
      <c r="AL122" s="2"/>
      <c r="AM122" s="4"/>
      <c r="AN122" s="2"/>
      <c r="AO122" s="13">
        <v>51268</v>
      </c>
      <c r="AP122" s="4"/>
      <c r="AQ122" s="4">
        <f t="shared" si="27"/>
        <v>2.3788047512991835</v>
      </c>
      <c r="AR122" s="2"/>
      <c r="AS122" s="2"/>
      <c r="AT122" s="2"/>
      <c r="AU122" s="2">
        <f t="shared" si="17"/>
        <v>0</v>
      </c>
      <c r="AV122" s="2" t="s">
        <v>62</v>
      </c>
      <c r="AW122" s="2" t="s">
        <v>439</v>
      </c>
      <c r="AX122" s="6">
        <v>2945</v>
      </c>
      <c r="AY122" s="6">
        <v>22860</v>
      </c>
      <c r="AZ122" s="4"/>
      <c r="BA122" s="2">
        <v>4</v>
      </c>
      <c r="BB122" s="4"/>
      <c r="BC122" s="6">
        <v>3</v>
      </c>
      <c r="BD122" s="7"/>
    </row>
    <row r="123" spans="1:56" x14ac:dyDescent="0.25">
      <c r="A123" s="47" t="s">
        <v>444</v>
      </c>
      <c r="B123" s="48">
        <v>1880</v>
      </c>
      <c r="C123" s="48" t="s">
        <v>445</v>
      </c>
      <c r="D123" s="48">
        <v>44521</v>
      </c>
      <c r="E123" s="48" t="s">
        <v>444</v>
      </c>
      <c r="F123" s="48">
        <v>44115</v>
      </c>
      <c r="G123" s="48">
        <v>244400552</v>
      </c>
      <c r="H123" s="48" t="s">
        <v>70</v>
      </c>
      <c r="I123" s="48">
        <v>1</v>
      </c>
      <c r="J123" s="48" t="s">
        <v>59</v>
      </c>
      <c r="K123" s="48" t="s">
        <v>71</v>
      </c>
      <c r="L123" s="48">
        <v>3909</v>
      </c>
      <c r="M123" s="48">
        <v>12</v>
      </c>
      <c r="N123" s="48">
        <v>10</v>
      </c>
      <c r="O123" s="48">
        <v>1</v>
      </c>
      <c r="P123" s="48" t="s">
        <v>62</v>
      </c>
      <c r="Q123" s="48" t="s">
        <v>72</v>
      </c>
      <c r="R123" s="48">
        <v>130</v>
      </c>
      <c r="S123" s="49">
        <f t="shared" si="18"/>
        <v>3.3256587362496801E-2</v>
      </c>
      <c r="T123" s="48">
        <v>10309</v>
      </c>
      <c r="U123" s="48">
        <v>915</v>
      </c>
      <c r="V123" s="48">
        <v>101</v>
      </c>
      <c r="W123" s="48">
        <v>2</v>
      </c>
      <c r="X123" s="48">
        <v>943</v>
      </c>
      <c r="Y123" s="48">
        <v>49</v>
      </c>
      <c r="Z123" s="48">
        <v>0</v>
      </c>
      <c r="AA123" s="48">
        <v>0</v>
      </c>
      <c r="AB123" s="48">
        <v>58</v>
      </c>
      <c r="AC123" s="48">
        <f t="shared" si="16"/>
        <v>11353</v>
      </c>
      <c r="AD123" s="50">
        <f t="shared" si="19"/>
        <v>2.9043233563571245</v>
      </c>
      <c r="AE123" s="51">
        <f t="shared" si="20"/>
        <v>87.330769230769235</v>
      </c>
      <c r="AF123" s="48">
        <f>U123+W123+Y123+AA123</f>
        <v>966</v>
      </c>
      <c r="AG123" s="51">
        <f t="shared" si="21"/>
        <v>24.712202609363008</v>
      </c>
      <c r="AH123" s="51">
        <f t="shared" si="22"/>
        <v>11.752587991718427</v>
      </c>
      <c r="AI123" s="50">
        <f t="shared" si="23"/>
        <v>5.8762939958592133</v>
      </c>
      <c r="AJ123" s="48"/>
      <c r="AK123" s="50">
        <f t="shared" si="24"/>
        <v>0</v>
      </c>
      <c r="AL123" s="48">
        <v>701</v>
      </c>
      <c r="AM123" s="50">
        <f t="shared" si="25"/>
        <v>17.932975185469431</v>
      </c>
      <c r="AN123" s="48"/>
      <c r="AO123" s="48">
        <v>14908</v>
      </c>
      <c r="AP123" s="50">
        <f t="shared" si="26"/>
        <v>3.8137631107700178</v>
      </c>
      <c r="AQ123" s="50">
        <f t="shared" si="27"/>
        <v>1.3131330925746498</v>
      </c>
      <c r="AR123" s="48"/>
      <c r="AS123" s="48"/>
      <c r="AT123" s="48"/>
      <c r="AU123" s="48">
        <f t="shared" si="17"/>
        <v>0</v>
      </c>
      <c r="AV123" s="48" t="s">
        <v>62</v>
      </c>
      <c r="AW123" s="48" t="s">
        <v>73</v>
      </c>
      <c r="AX123" s="58">
        <v>1655</v>
      </c>
      <c r="AY123" s="58">
        <v>10309</v>
      </c>
      <c r="AZ123" s="50">
        <f t="shared" si="28"/>
        <v>2.6372473778459966</v>
      </c>
      <c r="BA123" s="48">
        <v>1</v>
      </c>
      <c r="BB123" s="50">
        <f t="shared" si="29"/>
        <v>0.51163980557687394</v>
      </c>
      <c r="BC123" s="58">
        <v>15</v>
      </c>
      <c r="BD123" s="52" t="s">
        <v>60</v>
      </c>
    </row>
    <row r="124" spans="1:56" x14ac:dyDescent="0.25">
      <c r="A124" s="47" t="s">
        <v>446</v>
      </c>
      <c r="B124" s="48">
        <v>18745</v>
      </c>
      <c r="C124" s="48" t="s">
        <v>447</v>
      </c>
      <c r="D124" s="48">
        <v>44560</v>
      </c>
      <c r="E124" s="48" t="s">
        <v>446</v>
      </c>
      <c r="F124" s="48">
        <v>44116</v>
      </c>
      <c r="G124" s="48">
        <v>244400586</v>
      </c>
      <c r="H124" s="48" t="s">
        <v>179</v>
      </c>
      <c r="I124" s="48">
        <v>1</v>
      </c>
      <c r="J124" s="48" t="s">
        <v>59</v>
      </c>
      <c r="K124" s="48"/>
      <c r="L124" s="48">
        <v>3167</v>
      </c>
      <c r="M124" s="48">
        <v>15</v>
      </c>
      <c r="N124" s="48">
        <v>5</v>
      </c>
      <c r="O124" s="48">
        <v>0</v>
      </c>
      <c r="P124" s="48" t="s">
        <v>60</v>
      </c>
      <c r="Q124" s="48" t="s">
        <v>327</v>
      </c>
      <c r="R124" s="48">
        <v>265</v>
      </c>
      <c r="S124" s="49">
        <f t="shared" si="18"/>
        <v>8.3675402589201142E-2</v>
      </c>
      <c r="T124" s="48">
        <v>6488</v>
      </c>
      <c r="U124" s="48">
        <v>523</v>
      </c>
      <c r="V124" s="48">
        <v>0</v>
      </c>
      <c r="W124" s="48">
        <v>0</v>
      </c>
      <c r="X124" s="48">
        <v>0</v>
      </c>
      <c r="Y124" s="48">
        <v>0</v>
      </c>
      <c r="Z124" s="48">
        <v>0</v>
      </c>
      <c r="AA124" s="48">
        <v>0</v>
      </c>
      <c r="AB124" s="48">
        <v>0</v>
      </c>
      <c r="AC124" s="48">
        <f t="shared" si="16"/>
        <v>6488</v>
      </c>
      <c r="AD124" s="50">
        <f t="shared" si="19"/>
        <v>2.0486264603725926</v>
      </c>
      <c r="AE124" s="51">
        <f t="shared" si="20"/>
        <v>24.483018867924528</v>
      </c>
      <c r="AF124" s="48">
        <f>U124+W124+Y124+AA124</f>
        <v>523</v>
      </c>
      <c r="AG124" s="51">
        <f t="shared" si="21"/>
        <v>16.514051152510262</v>
      </c>
      <c r="AH124" s="51">
        <f t="shared" si="22"/>
        <v>12.405353728489484</v>
      </c>
      <c r="AI124" s="50">
        <f t="shared" si="23"/>
        <v>6.2026768642447419</v>
      </c>
      <c r="AJ124" s="48"/>
      <c r="AK124" s="50">
        <f t="shared" si="24"/>
        <v>0</v>
      </c>
      <c r="AL124" s="48">
        <v>317</v>
      </c>
      <c r="AM124" s="50">
        <f t="shared" si="25"/>
        <v>10.009472687085569</v>
      </c>
      <c r="AN124" s="48">
        <v>0</v>
      </c>
      <c r="AO124" s="48">
        <v>8126</v>
      </c>
      <c r="AP124" s="50">
        <f t="shared" si="26"/>
        <v>2.5658351752447111</v>
      </c>
      <c r="AQ124" s="50">
        <f t="shared" si="27"/>
        <v>1.252466091245376</v>
      </c>
      <c r="AR124" s="48">
        <v>1531</v>
      </c>
      <c r="AS124" s="48">
        <v>0</v>
      </c>
      <c r="AT124" s="48">
        <v>0</v>
      </c>
      <c r="AU124" s="48">
        <f t="shared" si="17"/>
        <v>1531</v>
      </c>
      <c r="AV124" s="48" t="s">
        <v>62</v>
      </c>
      <c r="AW124" s="48"/>
      <c r="AX124" s="48">
        <v>0</v>
      </c>
      <c r="AY124" s="48">
        <v>4416</v>
      </c>
      <c r="AZ124" s="50">
        <f t="shared" si="28"/>
        <v>1.3943795389958951</v>
      </c>
      <c r="BA124" s="48">
        <v>0</v>
      </c>
      <c r="BB124" s="50">
        <f t="shared" si="29"/>
        <v>0</v>
      </c>
      <c r="BC124" s="48">
        <v>8</v>
      </c>
      <c r="BD124" s="52" t="s">
        <v>62</v>
      </c>
    </row>
    <row r="125" spans="1:56" x14ac:dyDescent="0.25">
      <c r="A125" s="47" t="s">
        <v>448</v>
      </c>
      <c r="B125" s="48">
        <v>13634</v>
      </c>
      <c r="C125" s="48" t="s">
        <v>449</v>
      </c>
      <c r="D125" s="48">
        <v>44440</v>
      </c>
      <c r="E125" s="48" t="s">
        <v>448</v>
      </c>
      <c r="F125" s="48">
        <v>44118</v>
      </c>
      <c r="G125" s="48">
        <v>244400552</v>
      </c>
      <c r="H125" s="48" t="s">
        <v>70</v>
      </c>
      <c r="I125" s="48">
        <v>1</v>
      </c>
      <c r="J125" s="48" t="s">
        <v>59</v>
      </c>
      <c r="K125" s="48" t="s">
        <v>71</v>
      </c>
      <c r="L125" s="48">
        <v>1411</v>
      </c>
      <c r="M125" s="48">
        <v>5</v>
      </c>
      <c r="N125" s="48">
        <v>5</v>
      </c>
      <c r="O125" s="48">
        <v>0</v>
      </c>
      <c r="P125" s="48" t="s">
        <v>62</v>
      </c>
      <c r="Q125" s="48" t="s">
        <v>72</v>
      </c>
      <c r="R125" s="48">
        <v>66</v>
      </c>
      <c r="S125" s="49">
        <f t="shared" si="18"/>
        <v>4.6775336640680371E-2</v>
      </c>
      <c r="T125" s="48">
        <v>3387</v>
      </c>
      <c r="U125" s="48">
        <v>205</v>
      </c>
      <c r="V125" s="48">
        <v>8</v>
      </c>
      <c r="W125" s="48">
        <v>1</v>
      </c>
      <c r="X125" s="48">
        <v>65</v>
      </c>
      <c r="Y125" s="48">
        <v>18</v>
      </c>
      <c r="Z125" s="48">
        <v>0</v>
      </c>
      <c r="AA125" s="48">
        <v>0</v>
      </c>
      <c r="AB125" s="48">
        <v>25</v>
      </c>
      <c r="AC125" s="48">
        <f t="shared" si="16"/>
        <v>3460</v>
      </c>
      <c r="AD125" s="50">
        <f t="shared" si="19"/>
        <v>2.452161587526577</v>
      </c>
      <c r="AE125" s="51">
        <f t="shared" si="20"/>
        <v>52.424242424242422</v>
      </c>
      <c r="AF125" s="48">
        <f>U125+W125+Y125+AA125</f>
        <v>224</v>
      </c>
      <c r="AG125" s="51">
        <f t="shared" si="21"/>
        <v>15.875265768958185</v>
      </c>
      <c r="AH125" s="51">
        <f t="shared" si="22"/>
        <v>15.446428571428571</v>
      </c>
      <c r="AI125" s="50">
        <f t="shared" si="23"/>
        <v>7.7232142857142856</v>
      </c>
      <c r="AJ125" s="48"/>
      <c r="AK125" s="50">
        <f t="shared" si="24"/>
        <v>0</v>
      </c>
      <c r="AL125" s="48">
        <v>170</v>
      </c>
      <c r="AM125" s="50">
        <f t="shared" si="25"/>
        <v>12.048192771084338</v>
      </c>
      <c r="AN125" s="48"/>
      <c r="AO125" s="48">
        <v>1361</v>
      </c>
      <c r="AP125" s="50">
        <f t="shared" si="26"/>
        <v>0.96456413890857551</v>
      </c>
      <c r="AQ125" s="50">
        <f t="shared" si="27"/>
        <v>0.39335260115606935</v>
      </c>
      <c r="AR125" s="48"/>
      <c r="AS125" s="48"/>
      <c r="AT125" s="48"/>
      <c r="AU125" s="48">
        <f t="shared" si="17"/>
        <v>0</v>
      </c>
      <c r="AV125" s="48" t="s">
        <v>62</v>
      </c>
      <c r="AW125" s="48" t="s">
        <v>73</v>
      </c>
      <c r="AX125" s="58">
        <v>151</v>
      </c>
      <c r="AY125" s="58">
        <v>2391</v>
      </c>
      <c r="AZ125" s="50">
        <f t="shared" si="28"/>
        <v>1.6945428773919207</v>
      </c>
      <c r="BA125" s="48">
        <v>0.1</v>
      </c>
      <c r="BB125" s="50">
        <f t="shared" si="29"/>
        <v>0.14174344436569808</v>
      </c>
      <c r="BC125" s="58">
        <v>2</v>
      </c>
      <c r="BD125" s="52" t="s">
        <v>60</v>
      </c>
    </row>
    <row r="126" spans="1:56" x14ac:dyDescent="0.25">
      <c r="A126" s="47" t="s">
        <v>450</v>
      </c>
      <c r="B126" s="48">
        <v>13636</v>
      </c>
      <c r="C126" s="48" t="s">
        <v>451</v>
      </c>
      <c r="D126" s="48">
        <v>44270</v>
      </c>
      <c r="E126" s="48" t="s">
        <v>450</v>
      </c>
      <c r="F126" s="48">
        <v>44119</v>
      </c>
      <c r="G126" s="48">
        <v>200071546</v>
      </c>
      <c r="H126" s="48" t="s">
        <v>172</v>
      </c>
      <c r="I126" s="48">
        <v>1</v>
      </c>
      <c r="J126" s="48" t="s">
        <v>59</v>
      </c>
      <c r="K126" s="48" t="s">
        <v>452</v>
      </c>
      <c r="L126" s="48">
        <v>2003</v>
      </c>
      <c r="M126" s="48">
        <v>4</v>
      </c>
      <c r="N126" s="48">
        <v>20</v>
      </c>
      <c r="O126" s="48">
        <v>1</v>
      </c>
      <c r="P126" s="48" t="s">
        <v>60</v>
      </c>
      <c r="Q126" s="48" t="s">
        <v>453</v>
      </c>
      <c r="R126" s="48">
        <v>100</v>
      </c>
      <c r="S126" s="49">
        <f t="shared" si="18"/>
        <v>4.9925112331502743E-2</v>
      </c>
      <c r="T126" s="48">
        <v>1834</v>
      </c>
      <c r="U126" s="48">
        <v>599</v>
      </c>
      <c r="V126" s="48">
        <v>2</v>
      </c>
      <c r="W126" s="48">
        <v>2</v>
      </c>
      <c r="X126" s="48">
        <v>0</v>
      </c>
      <c r="Y126" s="48">
        <v>0</v>
      </c>
      <c r="Z126" s="48">
        <v>0</v>
      </c>
      <c r="AA126" s="48">
        <v>0</v>
      </c>
      <c r="AB126" s="48">
        <v>5</v>
      </c>
      <c r="AC126" s="48">
        <f t="shared" si="16"/>
        <v>1836</v>
      </c>
      <c r="AD126" s="50">
        <f t="shared" si="19"/>
        <v>0.91662506240639041</v>
      </c>
      <c r="AE126" s="51">
        <f t="shared" si="20"/>
        <v>18.36</v>
      </c>
      <c r="AF126" s="48">
        <f>U126+W126+Y126+AA126</f>
        <v>601</v>
      </c>
      <c r="AG126" s="51">
        <f t="shared" si="21"/>
        <v>30.004992511233151</v>
      </c>
      <c r="AH126" s="51">
        <f t="shared" si="22"/>
        <v>3.0549084858569051</v>
      </c>
      <c r="AI126" s="50">
        <f t="shared" si="23"/>
        <v>1.5274542429284526</v>
      </c>
      <c r="AJ126" s="48"/>
      <c r="AK126" s="50">
        <f t="shared" si="24"/>
        <v>0</v>
      </c>
      <c r="AL126" s="48">
        <v>202</v>
      </c>
      <c r="AM126" s="50">
        <f t="shared" si="25"/>
        <v>10.084872690963556</v>
      </c>
      <c r="AN126" s="48">
        <v>866</v>
      </c>
      <c r="AO126" s="48">
        <v>2257</v>
      </c>
      <c r="AP126" s="50">
        <f t="shared" si="26"/>
        <v>1.1268097853220169</v>
      </c>
      <c r="AQ126" s="50">
        <f t="shared" si="27"/>
        <v>1.2293028322440087</v>
      </c>
      <c r="AR126" s="48">
        <v>854</v>
      </c>
      <c r="AS126" s="48">
        <v>0</v>
      </c>
      <c r="AT126" s="48">
        <v>0</v>
      </c>
      <c r="AU126" s="48">
        <f t="shared" si="17"/>
        <v>854</v>
      </c>
      <c r="AV126" s="48" t="s">
        <v>62</v>
      </c>
      <c r="AW126" s="48"/>
      <c r="AX126" s="48">
        <v>0</v>
      </c>
      <c r="AY126" s="48">
        <v>2231</v>
      </c>
      <c r="AZ126" s="50">
        <f t="shared" si="28"/>
        <v>1.1138292561158263</v>
      </c>
      <c r="BA126" s="48">
        <v>0</v>
      </c>
      <c r="BB126" s="50">
        <f t="shared" si="29"/>
        <v>0</v>
      </c>
      <c r="BC126" s="48">
        <v>13</v>
      </c>
      <c r="BD126" s="52" t="s">
        <v>60</v>
      </c>
    </row>
    <row r="127" spans="1:56" x14ac:dyDescent="0.25">
      <c r="A127" s="47" t="s">
        <v>454</v>
      </c>
      <c r="B127" s="48">
        <v>1882</v>
      </c>
      <c r="C127" s="48" t="s">
        <v>455</v>
      </c>
      <c r="D127" s="48">
        <v>44390</v>
      </c>
      <c r="E127" s="48" t="s">
        <v>454</v>
      </c>
      <c r="F127" s="48">
        <v>44122</v>
      </c>
      <c r="G127" s="48">
        <v>244400503</v>
      </c>
      <c r="H127" s="48" t="s">
        <v>140</v>
      </c>
      <c r="I127" s="48">
        <v>1</v>
      </c>
      <c r="J127" s="48" t="s">
        <v>59</v>
      </c>
      <c r="K127" s="48" t="s">
        <v>456</v>
      </c>
      <c r="L127" s="48">
        <v>3728</v>
      </c>
      <c r="M127" s="48">
        <v>9.5</v>
      </c>
      <c r="N127" s="48">
        <v>15</v>
      </c>
      <c r="O127" s="48">
        <v>1</v>
      </c>
      <c r="P127" s="48" t="s">
        <v>62</v>
      </c>
      <c r="Q127" s="48" t="s">
        <v>141</v>
      </c>
      <c r="R127" s="48">
        <v>146</v>
      </c>
      <c r="S127" s="49">
        <f t="shared" si="18"/>
        <v>3.9163090128755365E-2</v>
      </c>
      <c r="T127" s="48">
        <v>10915</v>
      </c>
      <c r="U127" s="48">
        <v>837</v>
      </c>
      <c r="V127" s="48">
        <v>0</v>
      </c>
      <c r="W127" s="48">
        <v>0</v>
      </c>
      <c r="X127" s="48">
        <v>0</v>
      </c>
      <c r="Y127" s="48">
        <v>0</v>
      </c>
      <c r="Z127" s="48">
        <v>0</v>
      </c>
      <c r="AA127" s="48">
        <v>0</v>
      </c>
      <c r="AB127" s="48">
        <v>13</v>
      </c>
      <c r="AC127" s="48">
        <f t="shared" si="16"/>
        <v>10915</v>
      </c>
      <c r="AD127" s="50">
        <f t="shared" si="19"/>
        <v>2.9278433476394849</v>
      </c>
      <c r="AE127" s="51">
        <f t="shared" si="20"/>
        <v>74.760273972602747</v>
      </c>
      <c r="AF127" s="48">
        <f>U127+W127+Y127+AA127</f>
        <v>837</v>
      </c>
      <c r="AG127" s="51">
        <f t="shared" si="21"/>
        <v>22.451716738197426</v>
      </c>
      <c r="AH127" s="51">
        <f t="shared" si="22"/>
        <v>13.040621266427719</v>
      </c>
      <c r="AI127" s="50">
        <f t="shared" si="23"/>
        <v>6.5203106332138594</v>
      </c>
      <c r="AJ127" s="48">
        <v>1083</v>
      </c>
      <c r="AK127" s="50">
        <f t="shared" si="24"/>
        <v>29.050429184549355</v>
      </c>
      <c r="AL127" s="48">
        <v>799</v>
      </c>
      <c r="AM127" s="50">
        <f t="shared" si="25"/>
        <v>21.432403433476395</v>
      </c>
      <c r="AN127" s="48">
        <v>6427</v>
      </c>
      <c r="AO127" s="48">
        <v>33010</v>
      </c>
      <c r="AP127" s="50">
        <f t="shared" si="26"/>
        <v>8.8546137339055786</v>
      </c>
      <c r="AQ127" s="50">
        <f t="shared" si="27"/>
        <v>3.0242785158039394</v>
      </c>
      <c r="AR127" s="48">
        <v>3445</v>
      </c>
      <c r="AS127" s="48"/>
      <c r="AT127" s="48">
        <v>0</v>
      </c>
      <c r="AU127" s="48">
        <f t="shared" si="17"/>
        <v>3445</v>
      </c>
      <c r="AV127" s="48" t="s">
        <v>60</v>
      </c>
      <c r="AW127" s="48"/>
      <c r="AX127" s="48">
        <v>2885</v>
      </c>
      <c r="AY127" s="48">
        <v>8199</v>
      </c>
      <c r="AZ127" s="50">
        <f t="shared" si="28"/>
        <v>2.1993025751072963</v>
      </c>
      <c r="BA127" s="48"/>
      <c r="BB127" s="50">
        <f t="shared" si="29"/>
        <v>0</v>
      </c>
      <c r="BC127" s="48">
        <v>10</v>
      </c>
      <c r="BD127" s="52"/>
    </row>
    <row r="128" spans="1:56" x14ac:dyDescent="0.25">
      <c r="A128" s="47" t="s">
        <v>457</v>
      </c>
      <c r="B128" s="48">
        <v>13643</v>
      </c>
      <c r="C128" s="48" t="s">
        <v>458</v>
      </c>
      <c r="D128" s="48">
        <v>44630</v>
      </c>
      <c r="E128" s="48" t="s">
        <v>457</v>
      </c>
      <c r="F128" s="48">
        <v>44128</v>
      </c>
      <c r="G128" s="48">
        <v>243500741</v>
      </c>
      <c r="H128" s="48" t="s">
        <v>81</v>
      </c>
      <c r="I128" s="48">
        <v>1</v>
      </c>
      <c r="J128" s="48" t="s">
        <v>59</v>
      </c>
      <c r="K128" s="48" t="s">
        <v>459</v>
      </c>
      <c r="L128" s="48">
        <v>5377</v>
      </c>
      <c r="M128" s="48">
        <v>18</v>
      </c>
      <c r="N128" s="48">
        <v>41</v>
      </c>
      <c r="O128" s="48">
        <v>4</v>
      </c>
      <c r="P128" s="48" t="s">
        <v>60</v>
      </c>
      <c r="Q128" s="48" t="s">
        <v>169</v>
      </c>
      <c r="R128" s="48">
        <v>470</v>
      </c>
      <c r="S128" s="49">
        <f t="shared" si="18"/>
        <v>8.7409336061000556E-2</v>
      </c>
      <c r="T128" s="48">
        <v>9906</v>
      </c>
      <c r="U128" s="48">
        <v>1058</v>
      </c>
      <c r="V128" s="48">
        <v>49</v>
      </c>
      <c r="W128" s="48">
        <v>2</v>
      </c>
      <c r="X128" s="48">
        <v>1831</v>
      </c>
      <c r="Y128" s="48">
        <v>152</v>
      </c>
      <c r="Z128" s="48">
        <v>0</v>
      </c>
      <c r="AA128" s="48">
        <v>0</v>
      </c>
      <c r="AB128" s="48">
        <v>40</v>
      </c>
      <c r="AC128" s="48">
        <f t="shared" si="16"/>
        <v>11786</v>
      </c>
      <c r="AD128" s="50">
        <f t="shared" si="19"/>
        <v>2.1919285847126653</v>
      </c>
      <c r="AE128" s="51">
        <f t="shared" si="20"/>
        <v>25.076595744680851</v>
      </c>
      <c r="AF128" s="48">
        <f>U128+W128+Y128+AA128</f>
        <v>1212</v>
      </c>
      <c r="AG128" s="51">
        <f t="shared" si="21"/>
        <v>22.54045006509206</v>
      </c>
      <c r="AH128" s="51">
        <f t="shared" si="22"/>
        <v>9.724422442244224</v>
      </c>
      <c r="AI128" s="50">
        <f t="shared" si="23"/>
        <v>4.862211221122112</v>
      </c>
      <c r="AJ128" s="48">
        <v>1448</v>
      </c>
      <c r="AK128" s="50">
        <f t="shared" si="24"/>
        <v>26.929514599218894</v>
      </c>
      <c r="AL128" s="48">
        <v>1048</v>
      </c>
      <c r="AM128" s="50">
        <f t="shared" si="25"/>
        <v>19.490422168495442</v>
      </c>
      <c r="AN128" s="48"/>
      <c r="AO128" s="48">
        <v>54466</v>
      </c>
      <c r="AP128" s="50">
        <f t="shared" si="26"/>
        <v>10.129440208294588</v>
      </c>
      <c r="AQ128" s="50">
        <f t="shared" si="27"/>
        <v>4.6212455455625321</v>
      </c>
      <c r="AR128" s="48">
        <v>3989</v>
      </c>
      <c r="AS128" s="48"/>
      <c r="AT128" s="48">
        <v>749</v>
      </c>
      <c r="AU128" s="48">
        <f t="shared" si="17"/>
        <v>4738</v>
      </c>
      <c r="AV128" s="48" t="s">
        <v>60</v>
      </c>
      <c r="AW128" s="48"/>
      <c r="AX128" s="48">
        <v>2256</v>
      </c>
      <c r="AY128" s="48">
        <v>24870</v>
      </c>
      <c r="AZ128" s="50">
        <f t="shared" si="28"/>
        <v>4.6252557188023058</v>
      </c>
      <c r="BA128" s="48">
        <v>1.8</v>
      </c>
      <c r="BB128" s="50">
        <f t="shared" si="29"/>
        <v>0.6695183187651107</v>
      </c>
      <c r="BC128" s="48">
        <v>22</v>
      </c>
      <c r="BD128" s="52"/>
    </row>
    <row r="129" spans="1:56" x14ac:dyDescent="0.25">
      <c r="A129" s="47" t="s">
        <v>460</v>
      </c>
      <c r="B129" s="48">
        <v>5722</v>
      </c>
      <c r="C129" s="48" t="s">
        <v>461</v>
      </c>
      <c r="D129" s="48">
        <v>44160</v>
      </c>
      <c r="E129" s="48" t="s">
        <v>460</v>
      </c>
      <c r="F129" s="48">
        <v>44129</v>
      </c>
      <c r="G129" s="48">
        <v>200000438</v>
      </c>
      <c r="H129" s="48" t="s">
        <v>187</v>
      </c>
      <c r="I129" s="48">
        <v>1</v>
      </c>
      <c r="J129" s="48" t="s">
        <v>59</v>
      </c>
      <c r="K129" s="48" t="s">
        <v>188</v>
      </c>
      <c r="L129" s="48">
        <v>11021</v>
      </c>
      <c r="M129" s="48">
        <v>22</v>
      </c>
      <c r="N129" s="48">
        <v>60</v>
      </c>
      <c r="O129" s="48">
        <v>16</v>
      </c>
      <c r="P129" s="48" t="s">
        <v>60</v>
      </c>
      <c r="Q129" s="48" t="s">
        <v>189</v>
      </c>
      <c r="R129" s="48">
        <v>800</v>
      </c>
      <c r="S129" s="49">
        <f t="shared" si="18"/>
        <v>7.2588694310861082E-2</v>
      </c>
      <c r="T129" s="48">
        <v>25849</v>
      </c>
      <c r="U129" s="48">
        <v>1485</v>
      </c>
      <c r="V129" s="48">
        <v>4807</v>
      </c>
      <c r="W129" s="48">
        <v>520</v>
      </c>
      <c r="X129" s="48">
        <v>339</v>
      </c>
      <c r="Y129" s="48">
        <v>52</v>
      </c>
      <c r="Z129" s="48">
        <v>164</v>
      </c>
      <c r="AA129" s="48">
        <v>18</v>
      </c>
      <c r="AB129" s="48">
        <v>79</v>
      </c>
      <c r="AC129" s="48">
        <f t="shared" si="16"/>
        <v>31159</v>
      </c>
      <c r="AD129" s="50">
        <f t="shared" si="19"/>
        <v>2.8272389075401505</v>
      </c>
      <c r="AE129" s="51">
        <f t="shared" si="20"/>
        <v>38.948749999999997</v>
      </c>
      <c r="AF129" s="48">
        <f>U129+W129+Y129+AA129</f>
        <v>2075</v>
      </c>
      <c r="AG129" s="51">
        <f t="shared" si="21"/>
        <v>18.827692586879593</v>
      </c>
      <c r="AH129" s="51">
        <f t="shared" si="22"/>
        <v>15.016385542168674</v>
      </c>
      <c r="AI129" s="50">
        <f t="shared" si="23"/>
        <v>7.508192771084337</v>
      </c>
      <c r="AJ129" s="48"/>
      <c r="AK129" s="50">
        <f t="shared" si="24"/>
        <v>0</v>
      </c>
      <c r="AL129" s="48">
        <v>1580</v>
      </c>
      <c r="AM129" s="50">
        <f t="shared" si="25"/>
        <v>14.336267126395065</v>
      </c>
      <c r="AN129" s="48"/>
      <c r="AO129" s="48">
        <v>69281</v>
      </c>
      <c r="AP129" s="50">
        <f t="shared" si="26"/>
        <v>6.2862716631884581</v>
      </c>
      <c r="AQ129" s="50">
        <f t="shared" si="27"/>
        <v>2.2234667351327064</v>
      </c>
      <c r="AR129" s="48">
        <v>1878</v>
      </c>
      <c r="AS129" s="48">
        <v>15</v>
      </c>
      <c r="AT129" s="48">
        <v>73</v>
      </c>
      <c r="AU129" s="48">
        <f t="shared" si="17"/>
        <v>1966</v>
      </c>
      <c r="AV129" s="48" t="s">
        <v>60</v>
      </c>
      <c r="AW129" s="48"/>
      <c r="AX129" s="58">
        <v>5009</v>
      </c>
      <c r="AY129" s="58">
        <v>39385</v>
      </c>
      <c r="AZ129" s="50">
        <f t="shared" si="28"/>
        <v>3.5736321567915796</v>
      </c>
      <c r="BA129" s="58">
        <v>7.4</v>
      </c>
      <c r="BB129" s="50">
        <f t="shared" si="29"/>
        <v>1.34289084475093</v>
      </c>
      <c r="BC129" s="48">
        <v>20</v>
      </c>
      <c r="BD129" s="52" t="s">
        <v>60</v>
      </c>
    </row>
    <row r="130" spans="1:56" x14ac:dyDescent="0.25">
      <c r="A130" s="47" t="s">
        <v>462</v>
      </c>
      <c r="B130" s="48">
        <v>13647</v>
      </c>
      <c r="C130" s="48" t="s">
        <v>463</v>
      </c>
      <c r="D130" s="48">
        <v>44860</v>
      </c>
      <c r="E130" s="48" t="s">
        <v>462</v>
      </c>
      <c r="F130" s="48">
        <v>44130</v>
      </c>
      <c r="G130" s="48">
        <v>244400438</v>
      </c>
      <c r="H130" s="48" t="s">
        <v>215</v>
      </c>
      <c r="I130" s="48">
        <v>1</v>
      </c>
      <c r="J130" s="48" t="s">
        <v>59</v>
      </c>
      <c r="K130" s="48" t="s">
        <v>464</v>
      </c>
      <c r="L130" s="48">
        <v>6279</v>
      </c>
      <c r="M130" s="48">
        <v>17</v>
      </c>
      <c r="N130" s="48">
        <v>40</v>
      </c>
      <c r="O130" s="48">
        <v>3</v>
      </c>
      <c r="P130" s="48" t="s">
        <v>60</v>
      </c>
      <c r="Q130" s="48" t="s">
        <v>465</v>
      </c>
      <c r="R130" s="48">
        <v>489</v>
      </c>
      <c r="S130" s="49">
        <f t="shared" si="18"/>
        <v>7.78786430960344E-2</v>
      </c>
      <c r="T130" s="48">
        <v>16168</v>
      </c>
      <c r="U130" s="48">
        <v>1427</v>
      </c>
      <c r="V130" s="48">
        <v>90</v>
      </c>
      <c r="W130" s="48">
        <v>10</v>
      </c>
      <c r="X130" s="48">
        <v>505</v>
      </c>
      <c r="Y130" s="48">
        <v>54</v>
      </c>
      <c r="Z130" s="48">
        <v>0</v>
      </c>
      <c r="AA130" s="48">
        <v>0</v>
      </c>
      <c r="AB130" s="48">
        <v>40</v>
      </c>
      <c r="AC130" s="48">
        <f t="shared" si="16"/>
        <v>16763</v>
      </c>
      <c r="AD130" s="50">
        <f t="shared" si="19"/>
        <v>2.6696926262143652</v>
      </c>
      <c r="AE130" s="51">
        <f t="shared" si="20"/>
        <v>34.280163599182004</v>
      </c>
      <c r="AF130" s="48">
        <f>U130+W130+Y130+AA130</f>
        <v>1491</v>
      </c>
      <c r="AG130" s="51">
        <f t="shared" si="21"/>
        <v>23.745819397993312</v>
      </c>
      <c r="AH130" s="51">
        <f t="shared" si="22"/>
        <v>11.242790073775989</v>
      </c>
      <c r="AI130" s="50">
        <f t="shared" si="23"/>
        <v>5.6213950368879946</v>
      </c>
      <c r="AJ130" s="48">
        <v>1127</v>
      </c>
      <c r="AK130" s="50">
        <f t="shared" si="24"/>
        <v>17.948717948717949</v>
      </c>
      <c r="AL130" s="48">
        <v>892</v>
      </c>
      <c r="AM130" s="50">
        <f t="shared" si="25"/>
        <v>14.206083771301163</v>
      </c>
      <c r="AN130" s="48">
        <v>6890</v>
      </c>
      <c r="AO130" s="59">
        <v>31049</v>
      </c>
      <c r="AP130" s="50">
        <f t="shared" si="26"/>
        <v>4.9448956840261191</v>
      </c>
      <c r="AQ130" s="50">
        <f t="shared" si="27"/>
        <v>1.8522340869772713</v>
      </c>
      <c r="AR130" s="48">
        <v>1700</v>
      </c>
      <c r="AS130" s="48"/>
      <c r="AT130" s="48">
        <v>4</v>
      </c>
      <c r="AU130" s="48">
        <f t="shared" si="17"/>
        <v>1704</v>
      </c>
      <c r="AV130" s="48" t="s">
        <v>60</v>
      </c>
      <c r="AW130" s="48"/>
      <c r="AX130" s="48">
        <v>1579</v>
      </c>
      <c r="AY130" s="48">
        <v>18144</v>
      </c>
      <c r="AZ130" s="50">
        <f t="shared" si="28"/>
        <v>2.8896321070234112</v>
      </c>
      <c r="BA130" s="48">
        <v>2</v>
      </c>
      <c r="BB130" s="50">
        <f t="shared" si="29"/>
        <v>0.63704411530498484</v>
      </c>
      <c r="BC130" s="48">
        <v>14</v>
      </c>
      <c r="BD130" s="52"/>
    </row>
    <row r="131" spans="1:56" hidden="1" x14ac:dyDescent="0.25">
      <c r="A131" s="1" t="s">
        <v>466</v>
      </c>
      <c r="B131" s="2">
        <v>1885</v>
      </c>
      <c r="C131" s="2" t="s">
        <v>467</v>
      </c>
      <c r="D131" s="2">
        <v>44210</v>
      </c>
      <c r="E131" s="2" t="s">
        <v>466</v>
      </c>
      <c r="F131" s="2">
        <v>44131</v>
      </c>
      <c r="G131" s="2">
        <v>200067346</v>
      </c>
      <c r="H131" s="2" t="s">
        <v>150</v>
      </c>
      <c r="I131" s="2">
        <v>1</v>
      </c>
      <c r="J131" s="2" t="s">
        <v>115</v>
      </c>
      <c r="K131" s="2" t="s">
        <v>468</v>
      </c>
      <c r="L131" s="2">
        <v>16002</v>
      </c>
      <c r="M131" s="2">
        <v>23</v>
      </c>
      <c r="N131" s="2">
        <v>70</v>
      </c>
      <c r="O131" s="2">
        <v>9</v>
      </c>
      <c r="P131" s="2" t="s">
        <v>62</v>
      </c>
      <c r="Q131" s="2" t="s">
        <v>194</v>
      </c>
      <c r="R131" s="2">
        <v>655</v>
      </c>
      <c r="S131" s="3">
        <f t="shared" si="18"/>
        <v>4.093238345206849E-2</v>
      </c>
      <c r="T131" s="2">
        <v>22890</v>
      </c>
      <c r="U131" s="2">
        <v>2725</v>
      </c>
      <c r="V131" s="2">
        <v>480</v>
      </c>
      <c r="W131" s="2">
        <v>43</v>
      </c>
      <c r="X131" s="2"/>
      <c r="Y131" s="2"/>
      <c r="Z131" s="2"/>
      <c r="AA131" s="2"/>
      <c r="AB131" s="2">
        <v>83</v>
      </c>
      <c r="AC131" s="2">
        <f t="shared" ref="AC131:AC194" si="30">T131+V131+X131+Z131</f>
        <v>23370</v>
      </c>
      <c r="AD131" s="4">
        <f t="shared" si="19"/>
        <v>1.4604424446944131</v>
      </c>
      <c r="AE131" s="5">
        <f t="shared" si="20"/>
        <v>35.679389312977101</v>
      </c>
      <c r="AF131" s="2">
        <f>U131+W131+Y131+AA131</f>
        <v>2768</v>
      </c>
      <c r="AG131" s="5">
        <f t="shared" si="21"/>
        <v>17.297837770278715</v>
      </c>
      <c r="AH131" s="5">
        <f t="shared" si="22"/>
        <v>8.4429190751445091</v>
      </c>
      <c r="AI131" s="4">
        <f t="shared" si="23"/>
        <v>4.2214595375722546</v>
      </c>
      <c r="AJ131" s="2">
        <v>2913</v>
      </c>
      <c r="AK131" s="4">
        <f t="shared" si="24"/>
        <v>18.203974503187101</v>
      </c>
      <c r="AL131" s="2">
        <v>1492</v>
      </c>
      <c r="AM131" s="4">
        <f t="shared" si="25"/>
        <v>9.3238345206849136</v>
      </c>
      <c r="AN131" s="2"/>
      <c r="AO131" s="13">
        <v>57972</v>
      </c>
      <c r="AP131" s="4">
        <f t="shared" si="26"/>
        <v>3.6227971503562055</v>
      </c>
      <c r="AQ131" s="4">
        <f t="shared" si="27"/>
        <v>2.4806161745827984</v>
      </c>
      <c r="AR131" s="2"/>
      <c r="AS131" s="2"/>
      <c r="AT131" s="2"/>
      <c r="AU131" s="2">
        <f t="shared" ref="AU131:AU194" si="31">AR131+AS131+AT131</f>
        <v>0</v>
      </c>
      <c r="AV131" s="2" t="s">
        <v>62</v>
      </c>
      <c r="AW131" s="2" t="s">
        <v>93</v>
      </c>
      <c r="AX131" s="2">
        <v>5749</v>
      </c>
      <c r="AY131" s="2">
        <v>37753</v>
      </c>
      <c r="AZ131" s="4">
        <f t="shared" si="28"/>
        <v>2.3592675915510561</v>
      </c>
      <c r="BA131" s="2">
        <v>8.5</v>
      </c>
      <c r="BB131" s="4">
        <f t="shared" si="29"/>
        <v>1.0623672040994876</v>
      </c>
      <c r="BC131" s="2">
        <v>0</v>
      </c>
      <c r="BD131" s="7"/>
    </row>
    <row r="132" spans="1:56" hidden="1" x14ac:dyDescent="0.25">
      <c r="A132" s="1" t="s">
        <v>469</v>
      </c>
      <c r="B132" s="2">
        <v>1886</v>
      </c>
      <c r="C132" s="2" t="s">
        <v>470</v>
      </c>
      <c r="D132" s="2">
        <v>44380</v>
      </c>
      <c r="E132" s="2" t="s">
        <v>469</v>
      </c>
      <c r="F132" s="2">
        <v>44132</v>
      </c>
      <c r="G132" s="2">
        <v>244400644</v>
      </c>
      <c r="H132" s="2" t="s">
        <v>96</v>
      </c>
      <c r="I132" s="2">
        <v>1</v>
      </c>
      <c r="J132" s="2" t="s">
        <v>115</v>
      </c>
      <c r="K132" s="2" t="s">
        <v>471</v>
      </c>
      <c r="L132" s="2">
        <v>11250</v>
      </c>
      <c r="M132" s="2">
        <v>25</v>
      </c>
      <c r="N132" s="2">
        <v>88</v>
      </c>
      <c r="O132" s="2">
        <v>6</v>
      </c>
      <c r="P132" s="2" t="s">
        <v>62</v>
      </c>
      <c r="Q132" s="2" t="s">
        <v>472</v>
      </c>
      <c r="R132" s="2">
        <v>900</v>
      </c>
      <c r="S132" s="3">
        <f t="shared" ref="S132:S195" si="32">R132/L132</f>
        <v>0.08</v>
      </c>
      <c r="T132" s="2">
        <v>18503</v>
      </c>
      <c r="U132" s="2">
        <v>1324</v>
      </c>
      <c r="V132" s="2">
        <v>7084</v>
      </c>
      <c r="W132" s="2">
        <v>290</v>
      </c>
      <c r="X132" s="2">
        <v>3538</v>
      </c>
      <c r="Y132" s="2">
        <v>217</v>
      </c>
      <c r="Z132" s="2">
        <v>0</v>
      </c>
      <c r="AA132" s="2">
        <v>0</v>
      </c>
      <c r="AB132" s="2">
        <v>65</v>
      </c>
      <c r="AC132" s="2">
        <f t="shared" si="30"/>
        <v>29125</v>
      </c>
      <c r="AD132" s="4">
        <f t="shared" ref="AD132:AD195" si="33">AC132/L132</f>
        <v>2.588888888888889</v>
      </c>
      <c r="AE132" s="5">
        <f t="shared" ref="AE132:AE195" si="34">AC132/R132</f>
        <v>32.361111111111114</v>
      </c>
      <c r="AF132" s="2">
        <f>U132+W132+Y132+AA132</f>
        <v>1831</v>
      </c>
      <c r="AG132" s="5">
        <f t="shared" ref="AG132:AG195" si="35">AF132*100/L132</f>
        <v>16.275555555555556</v>
      </c>
      <c r="AH132" s="5">
        <f t="shared" ref="AH132:AH195" si="36">AC132/AF132</f>
        <v>15.906608410704534</v>
      </c>
      <c r="AI132" s="4">
        <f t="shared" ref="AI132:AI195" si="37">AH132/2</f>
        <v>7.9533042053522669</v>
      </c>
      <c r="AJ132" s="2">
        <v>3248</v>
      </c>
      <c r="AK132" s="4">
        <f t="shared" ref="AK132:AK195" si="38">AJ132*100/L132</f>
        <v>28.871111111111112</v>
      </c>
      <c r="AL132" s="2">
        <v>2500</v>
      </c>
      <c r="AM132" s="4">
        <f t="shared" ref="AM132:AM195" si="39">AL132*100/L132</f>
        <v>22.222222222222221</v>
      </c>
      <c r="AN132" s="2">
        <v>37396</v>
      </c>
      <c r="AO132" s="2">
        <v>97546</v>
      </c>
      <c r="AP132" s="4">
        <f t="shared" ref="AP132:AP195" si="40">AO132/L132</f>
        <v>8.6707555555555551</v>
      </c>
      <c r="AQ132" s="4">
        <f t="shared" ref="AQ132:AQ195" si="41">AO132/AC132</f>
        <v>3.3492188841201718</v>
      </c>
      <c r="AR132" s="2">
        <v>0</v>
      </c>
      <c r="AS132" s="2"/>
      <c r="AT132" s="2">
        <v>0</v>
      </c>
      <c r="AU132" s="2">
        <f t="shared" si="31"/>
        <v>0</v>
      </c>
      <c r="AV132" s="2" t="s">
        <v>62</v>
      </c>
      <c r="AW132" s="2" t="s">
        <v>93</v>
      </c>
      <c r="AX132" s="2">
        <v>8481</v>
      </c>
      <c r="AY132" s="2">
        <v>35160</v>
      </c>
      <c r="AZ132" s="4">
        <f t="shared" ref="AZ132:AZ195" si="42">AY132/L132</f>
        <v>3.1253333333333333</v>
      </c>
      <c r="BA132" s="2">
        <v>8.8000000000000007</v>
      </c>
      <c r="BB132" s="4">
        <f t="shared" ref="BB132:BB195" si="43">BA132/(L132/2000)</f>
        <v>1.5644444444444445</v>
      </c>
      <c r="BC132" s="2">
        <v>0</v>
      </c>
      <c r="BD132" s="7"/>
    </row>
    <row r="133" spans="1:56" x14ac:dyDescent="0.25">
      <c r="A133" s="47" t="s">
        <v>473</v>
      </c>
      <c r="B133" s="48">
        <v>13873</v>
      </c>
      <c r="C133" s="48" t="s">
        <v>120</v>
      </c>
      <c r="D133" s="48">
        <v>44710</v>
      </c>
      <c r="E133" s="48" t="s">
        <v>473</v>
      </c>
      <c r="F133" s="48">
        <v>44133</v>
      </c>
      <c r="G133" s="48">
        <v>200067346</v>
      </c>
      <c r="H133" s="48" t="s">
        <v>150</v>
      </c>
      <c r="I133" s="48">
        <v>1</v>
      </c>
      <c r="J133" s="48" t="s">
        <v>59</v>
      </c>
      <c r="K133" s="48" t="s">
        <v>474</v>
      </c>
      <c r="L133" s="48">
        <v>2955</v>
      </c>
      <c r="M133" s="48">
        <v>6</v>
      </c>
      <c r="N133" s="48">
        <v>4</v>
      </c>
      <c r="O133" s="48">
        <v>0</v>
      </c>
      <c r="P133" s="48" t="s">
        <v>60</v>
      </c>
      <c r="Q133" s="48" t="s">
        <v>475</v>
      </c>
      <c r="R133" s="48">
        <v>81</v>
      </c>
      <c r="S133" s="49">
        <f t="shared" si="32"/>
        <v>2.7411167512690356E-2</v>
      </c>
      <c r="T133" s="48">
        <v>3615</v>
      </c>
      <c r="U133" s="48">
        <v>304</v>
      </c>
      <c r="V133" s="48">
        <v>0</v>
      </c>
      <c r="W133" s="48">
        <v>0</v>
      </c>
      <c r="X133" s="48">
        <v>623</v>
      </c>
      <c r="Y133" s="48">
        <v>33</v>
      </c>
      <c r="Z133" s="48">
        <v>0</v>
      </c>
      <c r="AA133" s="48">
        <v>0</v>
      </c>
      <c r="AB133" s="48">
        <v>5</v>
      </c>
      <c r="AC133" s="48">
        <f t="shared" si="30"/>
        <v>4238</v>
      </c>
      <c r="AD133" s="50">
        <f t="shared" si="33"/>
        <v>1.4341793570219967</v>
      </c>
      <c r="AE133" s="51">
        <f t="shared" si="34"/>
        <v>52.320987654320987</v>
      </c>
      <c r="AF133" s="48">
        <f>U133+W133+Y133+AA133</f>
        <v>337</v>
      </c>
      <c r="AG133" s="51">
        <f t="shared" si="35"/>
        <v>11.40439932318105</v>
      </c>
      <c r="AH133" s="51">
        <f t="shared" si="36"/>
        <v>12.575667655786351</v>
      </c>
      <c r="AI133" s="50">
        <f t="shared" si="37"/>
        <v>6.2878338278931754</v>
      </c>
      <c r="AJ133" s="48"/>
      <c r="AK133" s="50">
        <f t="shared" si="38"/>
        <v>0</v>
      </c>
      <c r="AL133" s="48">
        <v>383</v>
      </c>
      <c r="AM133" s="50">
        <f t="shared" si="39"/>
        <v>12.961082910321489</v>
      </c>
      <c r="AN133" s="48">
        <v>2303</v>
      </c>
      <c r="AO133" s="48">
        <v>7388</v>
      </c>
      <c r="AP133" s="50">
        <f t="shared" si="40"/>
        <v>2.5001692047377326</v>
      </c>
      <c r="AQ133" s="50">
        <f t="shared" si="41"/>
        <v>1.7432751297781972</v>
      </c>
      <c r="AR133" s="48">
        <v>765</v>
      </c>
      <c r="AS133" s="48">
        <v>0</v>
      </c>
      <c r="AT133" s="48">
        <v>29</v>
      </c>
      <c r="AU133" s="48">
        <f t="shared" si="31"/>
        <v>794</v>
      </c>
      <c r="AV133" s="48" t="s">
        <v>60</v>
      </c>
      <c r="AW133" s="48"/>
      <c r="AX133" s="48">
        <v>15</v>
      </c>
      <c r="AY133" s="48">
        <v>5175</v>
      </c>
      <c r="AZ133" s="50">
        <f t="shared" si="42"/>
        <v>1.751269035532995</v>
      </c>
      <c r="BA133" s="48">
        <v>0</v>
      </c>
      <c r="BB133" s="50">
        <f t="shared" si="43"/>
        <v>0</v>
      </c>
      <c r="BC133" s="48">
        <v>27</v>
      </c>
      <c r="BD133" s="52" t="s">
        <v>62</v>
      </c>
    </row>
    <row r="134" spans="1:56" x14ac:dyDescent="0.25">
      <c r="A134" s="47" t="s">
        <v>476</v>
      </c>
      <c r="B134" s="48">
        <v>13874</v>
      </c>
      <c r="C134" s="48" t="s">
        <v>477</v>
      </c>
      <c r="D134" s="48">
        <v>44522</v>
      </c>
      <c r="E134" s="48" t="s">
        <v>476</v>
      </c>
      <c r="F134" s="48">
        <v>44134</v>
      </c>
      <c r="G134" s="48">
        <v>244400552</v>
      </c>
      <c r="H134" s="48" t="s">
        <v>70</v>
      </c>
      <c r="I134" s="48">
        <v>1</v>
      </c>
      <c r="J134" s="48" t="s">
        <v>59</v>
      </c>
      <c r="K134" s="48" t="s">
        <v>71</v>
      </c>
      <c r="L134" s="48">
        <v>1079</v>
      </c>
      <c r="M134" s="48">
        <v>4</v>
      </c>
      <c r="N134" s="48">
        <v>3</v>
      </c>
      <c r="O134" s="48">
        <v>0</v>
      </c>
      <c r="P134" s="48" t="s">
        <v>62</v>
      </c>
      <c r="Q134" s="48" t="s">
        <v>72</v>
      </c>
      <c r="R134" s="48">
        <v>50</v>
      </c>
      <c r="S134" s="49">
        <f t="shared" si="32"/>
        <v>4.6339202965708988E-2</v>
      </c>
      <c r="T134" s="48">
        <v>1406</v>
      </c>
      <c r="U134" s="48">
        <v>217</v>
      </c>
      <c r="V134" s="48">
        <v>0</v>
      </c>
      <c r="W134" s="48">
        <v>0</v>
      </c>
      <c r="X134" s="48">
        <v>87</v>
      </c>
      <c r="Y134" s="48">
        <v>1</v>
      </c>
      <c r="Z134" s="48">
        <v>0</v>
      </c>
      <c r="AA134" s="48">
        <v>0</v>
      </c>
      <c r="AB134" s="48">
        <v>6</v>
      </c>
      <c r="AC134" s="48">
        <f t="shared" si="30"/>
        <v>1493</v>
      </c>
      <c r="AD134" s="50">
        <f t="shared" si="33"/>
        <v>1.3836886005560705</v>
      </c>
      <c r="AE134" s="51">
        <f t="shared" si="34"/>
        <v>29.86</v>
      </c>
      <c r="AF134" s="48">
        <f>U134+W134+Y134+AA134</f>
        <v>218</v>
      </c>
      <c r="AG134" s="51">
        <f t="shared" si="35"/>
        <v>20.203892493049121</v>
      </c>
      <c r="AH134" s="51">
        <f t="shared" si="36"/>
        <v>6.8486238532110093</v>
      </c>
      <c r="AI134" s="50">
        <f t="shared" si="37"/>
        <v>3.4243119266055047</v>
      </c>
      <c r="AJ134" s="48"/>
      <c r="AK134" s="50">
        <f t="shared" si="38"/>
        <v>0</v>
      </c>
      <c r="AL134" s="48">
        <v>88</v>
      </c>
      <c r="AM134" s="50">
        <f t="shared" si="39"/>
        <v>8.1556997219647815</v>
      </c>
      <c r="AN134" s="48"/>
      <c r="AO134" s="48">
        <v>383</v>
      </c>
      <c r="AP134" s="50">
        <f t="shared" si="40"/>
        <v>0.35495829471733087</v>
      </c>
      <c r="AQ134" s="50">
        <f t="shared" si="41"/>
        <v>0.25653047555257869</v>
      </c>
      <c r="AR134" s="48"/>
      <c r="AS134" s="48"/>
      <c r="AT134" s="48"/>
      <c r="AU134" s="48">
        <f t="shared" si="31"/>
        <v>0</v>
      </c>
      <c r="AV134" s="48" t="s">
        <v>62</v>
      </c>
      <c r="AW134" s="48" t="s">
        <v>73</v>
      </c>
      <c r="AX134" s="58">
        <v>42</v>
      </c>
      <c r="AY134" s="58">
        <v>2327</v>
      </c>
      <c r="AZ134" s="50">
        <f t="shared" si="42"/>
        <v>2.1566265060240966</v>
      </c>
      <c r="BA134" s="48">
        <v>0</v>
      </c>
      <c r="BB134" s="50">
        <f t="shared" si="43"/>
        <v>0</v>
      </c>
      <c r="BC134" s="58">
        <v>2</v>
      </c>
      <c r="BD134" s="52" t="s">
        <v>60</v>
      </c>
    </row>
    <row r="135" spans="1:56" x14ac:dyDescent="0.25">
      <c r="A135" s="47" t="s">
        <v>478</v>
      </c>
      <c r="B135" s="48">
        <v>19802</v>
      </c>
      <c r="C135" s="48" t="s">
        <v>479</v>
      </c>
      <c r="D135" s="48">
        <v>44770</v>
      </c>
      <c r="E135" s="48" t="s">
        <v>478</v>
      </c>
      <c r="F135" s="48">
        <v>44136</v>
      </c>
      <c r="G135" s="48">
        <v>200067346</v>
      </c>
      <c r="H135" s="48" t="s">
        <v>150</v>
      </c>
      <c r="I135" s="48">
        <v>1</v>
      </c>
      <c r="J135" s="48" t="s">
        <v>59</v>
      </c>
      <c r="K135" s="48" t="s">
        <v>480</v>
      </c>
      <c r="L135" s="48">
        <v>1269</v>
      </c>
      <c r="M135" s="48">
        <v>3</v>
      </c>
      <c r="N135" s="48">
        <v>5</v>
      </c>
      <c r="O135" s="48">
        <v>0</v>
      </c>
      <c r="P135" s="48" t="s">
        <v>60</v>
      </c>
      <c r="Q135" s="48" t="s">
        <v>481</v>
      </c>
      <c r="R135" s="48">
        <v>133</v>
      </c>
      <c r="S135" s="49">
        <f t="shared" si="32"/>
        <v>0.10480693459416864</v>
      </c>
      <c r="T135" s="48">
        <v>14937</v>
      </c>
      <c r="U135" s="48">
        <v>466</v>
      </c>
      <c r="V135" s="48">
        <v>95</v>
      </c>
      <c r="W135" s="48">
        <v>0</v>
      </c>
      <c r="X135" s="48">
        <v>0</v>
      </c>
      <c r="Y135" s="48">
        <v>0</v>
      </c>
      <c r="Z135" s="48">
        <v>0</v>
      </c>
      <c r="AA135" s="48">
        <v>0</v>
      </c>
      <c r="AB135" s="48">
        <v>0</v>
      </c>
      <c r="AC135" s="48">
        <f t="shared" si="30"/>
        <v>15032</v>
      </c>
      <c r="AD135" s="50">
        <f t="shared" si="33"/>
        <v>11.84554767533491</v>
      </c>
      <c r="AE135" s="51">
        <f t="shared" si="34"/>
        <v>113.02255639097744</v>
      </c>
      <c r="AF135" s="48">
        <f>U135+W135+Y135+AA135</f>
        <v>466</v>
      </c>
      <c r="AG135" s="51">
        <f t="shared" si="35"/>
        <v>36.721828211189916</v>
      </c>
      <c r="AH135" s="51">
        <f t="shared" si="36"/>
        <v>32.257510729613735</v>
      </c>
      <c r="AI135" s="50">
        <f t="shared" si="37"/>
        <v>16.128755364806867</v>
      </c>
      <c r="AJ135" s="48"/>
      <c r="AK135" s="50">
        <f t="shared" si="38"/>
        <v>0</v>
      </c>
      <c r="AL135" s="48">
        <v>1088</v>
      </c>
      <c r="AM135" s="50">
        <f t="shared" si="39"/>
        <v>85.736800630417648</v>
      </c>
      <c r="AN135" s="48"/>
      <c r="AO135" s="48">
        <v>14199</v>
      </c>
      <c r="AP135" s="50">
        <f t="shared" si="40"/>
        <v>11.189125295508275</v>
      </c>
      <c r="AQ135" s="50">
        <f t="shared" si="41"/>
        <v>0.94458488557743481</v>
      </c>
      <c r="AR135" s="48">
        <v>52</v>
      </c>
      <c r="AS135" s="48">
        <v>10</v>
      </c>
      <c r="AT135" s="48">
        <v>0</v>
      </c>
      <c r="AU135" s="48">
        <f t="shared" si="31"/>
        <v>62</v>
      </c>
      <c r="AV135" s="48" t="s">
        <v>62</v>
      </c>
      <c r="AW135" s="48"/>
      <c r="AX135" s="48">
        <v>29</v>
      </c>
      <c r="AY135" s="48">
        <v>6116</v>
      </c>
      <c r="AZ135" s="50">
        <f t="shared" si="42"/>
        <v>4.819542947202522</v>
      </c>
      <c r="BA135" s="48">
        <v>0</v>
      </c>
      <c r="BB135" s="50">
        <f t="shared" si="43"/>
        <v>0</v>
      </c>
      <c r="BC135" s="48">
        <v>20</v>
      </c>
      <c r="BD135" s="52" t="s">
        <v>60</v>
      </c>
    </row>
    <row r="136" spans="1:56" x14ac:dyDescent="0.25">
      <c r="A136" s="47" t="s">
        <v>482</v>
      </c>
      <c r="B136" s="48">
        <v>10110</v>
      </c>
      <c r="C136" s="48" t="s">
        <v>483</v>
      </c>
      <c r="D136" s="48">
        <v>44260</v>
      </c>
      <c r="E136" s="48" t="s">
        <v>482</v>
      </c>
      <c r="F136" s="48">
        <v>44137</v>
      </c>
      <c r="G136" s="48">
        <v>200072734</v>
      </c>
      <c r="H136" s="48" t="s">
        <v>111</v>
      </c>
      <c r="I136" s="48">
        <v>1</v>
      </c>
      <c r="J136" s="48" t="s">
        <v>59</v>
      </c>
      <c r="K136" s="48" t="s">
        <v>133</v>
      </c>
      <c r="L136" s="48">
        <v>3508</v>
      </c>
      <c r="M136" s="48">
        <v>11.5</v>
      </c>
      <c r="N136" s="48">
        <v>13</v>
      </c>
      <c r="O136" s="48">
        <v>1</v>
      </c>
      <c r="P136" s="48" t="s">
        <v>60</v>
      </c>
      <c r="Q136" s="48" t="s">
        <v>113</v>
      </c>
      <c r="R136" s="48">
        <v>70</v>
      </c>
      <c r="S136" s="49">
        <f t="shared" si="32"/>
        <v>1.9954389965792473E-2</v>
      </c>
      <c r="T136" s="48">
        <v>5580</v>
      </c>
      <c r="U136" s="48">
        <v>345</v>
      </c>
      <c r="V136" s="48">
        <v>2</v>
      </c>
      <c r="W136" s="48">
        <v>0</v>
      </c>
      <c r="X136" s="48">
        <v>2</v>
      </c>
      <c r="Y136" s="48">
        <v>0</v>
      </c>
      <c r="Z136" s="48">
        <v>0</v>
      </c>
      <c r="AA136" s="48">
        <v>0</v>
      </c>
      <c r="AB136" s="48">
        <v>14</v>
      </c>
      <c r="AC136" s="48">
        <f t="shared" si="30"/>
        <v>5584</v>
      </c>
      <c r="AD136" s="50">
        <f t="shared" si="33"/>
        <v>1.5917901938426453</v>
      </c>
      <c r="AE136" s="51">
        <f t="shared" si="34"/>
        <v>79.771428571428572</v>
      </c>
      <c r="AF136" s="48">
        <f>U136+W136+Y136+AA136</f>
        <v>345</v>
      </c>
      <c r="AG136" s="51">
        <f t="shared" si="35"/>
        <v>9.8346636259977203</v>
      </c>
      <c r="AH136" s="51">
        <f t="shared" si="36"/>
        <v>16.185507246376812</v>
      </c>
      <c r="AI136" s="50">
        <f t="shared" si="37"/>
        <v>8.0927536231884059</v>
      </c>
      <c r="AJ136" s="48"/>
      <c r="AK136" s="50">
        <f t="shared" si="38"/>
        <v>0</v>
      </c>
      <c r="AL136" s="48">
        <v>561</v>
      </c>
      <c r="AM136" s="50">
        <f t="shared" si="39"/>
        <v>15.992018244013684</v>
      </c>
      <c r="AN136" s="48">
        <v>4200</v>
      </c>
      <c r="AO136" s="48">
        <v>11965</v>
      </c>
      <c r="AP136" s="50">
        <f t="shared" si="40"/>
        <v>3.4107753705815278</v>
      </c>
      <c r="AQ136" s="50">
        <f t="shared" si="41"/>
        <v>2.1427292263610314</v>
      </c>
      <c r="AR136" s="48">
        <v>614</v>
      </c>
      <c r="AS136" s="48">
        <v>0</v>
      </c>
      <c r="AT136" s="48">
        <v>1</v>
      </c>
      <c r="AU136" s="48">
        <f t="shared" si="31"/>
        <v>615</v>
      </c>
      <c r="AV136" s="48" t="s">
        <v>60</v>
      </c>
      <c r="AW136" s="48"/>
      <c r="AX136" s="58">
        <v>1400</v>
      </c>
      <c r="AY136" s="48">
        <v>7774</v>
      </c>
      <c r="AZ136" s="50">
        <f t="shared" si="42"/>
        <v>2.2160775370581529</v>
      </c>
      <c r="BA136" s="58">
        <v>0.9</v>
      </c>
      <c r="BB136" s="50">
        <f t="shared" si="43"/>
        <v>0.51311288483466366</v>
      </c>
      <c r="BC136" s="48">
        <v>6</v>
      </c>
      <c r="BD136" s="52" t="s">
        <v>62</v>
      </c>
    </row>
    <row r="137" spans="1:56" x14ac:dyDescent="0.25">
      <c r="A137" s="47" t="s">
        <v>484</v>
      </c>
      <c r="B137" s="48">
        <v>5715</v>
      </c>
      <c r="C137" s="48" t="s">
        <v>485</v>
      </c>
      <c r="D137" s="48">
        <v>44390</v>
      </c>
      <c r="E137" s="48" t="s">
        <v>484</v>
      </c>
      <c r="F137" s="48">
        <v>44138</v>
      </c>
      <c r="G137" s="48">
        <v>244400537</v>
      </c>
      <c r="H137" s="48" t="s">
        <v>58</v>
      </c>
      <c r="I137" s="48">
        <v>1</v>
      </c>
      <c r="J137" s="48" t="s">
        <v>59</v>
      </c>
      <c r="K137" s="48"/>
      <c r="L137" s="48">
        <v>1157</v>
      </c>
      <c r="M137" s="48">
        <v>5</v>
      </c>
      <c r="N137" s="48">
        <v>15</v>
      </c>
      <c r="O137" s="48">
        <v>1</v>
      </c>
      <c r="P137" s="48" t="s">
        <v>60</v>
      </c>
      <c r="Q137" s="48" t="s">
        <v>61</v>
      </c>
      <c r="R137" s="48">
        <v>65</v>
      </c>
      <c r="S137" s="49">
        <f t="shared" si="32"/>
        <v>5.6179775280898875E-2</v>
      </c>
      <c r="T137" s="48">
        <v>2301</v>
      </c>
      <c r="U137" s="48">
        <v>149</v>
      </c>
      <c r="V137" s="48">
        <v>1</v>
      </c>
      <c r="W137" s="48">
        <v>0</v>
      </c>
      <c r="X137" s="48">
        <v>52</v>
      </c>
      <c r="Y137" s="48">
        <v>0</v>
      </c>
      <c r="Z137" s="48">
        <v>0</v>
      </c>
      <c r="AA137" s="48">
        <v>0</v>
      </c>
      <c r="AB137" s="48">
        <v>3</v>
      </c>
      <c r="AC137" s="48">
        <f t="shared" si="30"/>
        <v>2354</v>
      </c>
      <c r="AD137" s="50">
        <f t="shared" si="33"/>
        <v>2.0345721694036301</v>
      </c>
      <c r="AE137" s="51">
        <f t="shared" si="34"/>
        <v>36.215384615384615</v>
      </c>
      <c r="AF137" s="48">
        <f>U137+W137+Y137+AA137</f>
        <v>149</v>
      </c>
      <c r="AG137" s="51">
        <f t="shared" si="35"/>
        <v>12.878133102852203</v>
      </c>
      <c r="AH137" s="51">
        <f t="shared" si="36"/>
        <v>15.798657718120806</v>
      </c>
      <c r="AI137" s="50">
        <f t="shared" si="37"/>
        <v>7.8993288590604029</v>
      </c>
      <c r="AJ137" s="48"/>
      <c r="AK137" s="50">
        <f t="shared" si="38"/>
        <v>0</v>
      </c>
      <c r="AL137" s="48">
        <v>121</v>
      </c>
      <c r="AM137" s="50">
        <f t="shared" si="39"/>
        <v>10.458081244598098</v>
      </c>
      <c r="AN137" s="48">
        <v>592</v>
      </c>
      <c r="AO137" s="48">
        <v>1876</v>
      </c>
      <c r="AP137" s="50">
        <f t="shared" si="40"/>
        <v>1.6214347450302506</v>
      </c>
      <c r="AQ137" s="50">
        <f t="shared" si="41"/>
        <v>0.79694137638062867</v>
      </c>
      <c r="AR137" s="48">
        <v>413</v>
      </c>
      <c r="AS137" s="48">
        <v>1</v>
      </c>
      <c r="AT137" s="48">
        <v>8</v>
      </c>
      <c r="AU137" s="48">
        <f t="shared" si="31"/>
        <v>422</v>
      </c>
      <c r="AV137" s="48" t="s">
        <v>62</v>
      </c>
      <c r="AW137" s="48"/>
      <c r="AX137" s="58">
        <v>207</v>
      </c>
      <c r="AY137" s="48">
        <v>2006</v>
      </c>
      <c r="AZ137" s="50">
        <f t="shared" si="42"/>
        <v>1.7337942955920485</v>
      </c>
      <c r="BA137" s="58">
        <v>1.1000000000000001</v>
      </c>
      <c r="BB137" s="50">
        <f t="shared" si="43"/>
        <v>1.9014693171996544</v>
      </c>
      <c r="BC137" s="48">
        <v>9</v>
      </c>
      <c r="BD137" s="52" t="s">
        <v>60</v>
      </c>
    </row>
    <row r="138" spans="1:56" x14ac:dyDescent="0.25">
      <c r="A138" s="47" t="s">
        <v>486</v>
      </c>
      <c r="B138" s="48">
        <v>13191</v>
      </c>
      <c r="C138" s="48" t="s">
        <v>487</v>
      </c>
      <c r="D138" s="48">
        <v>44750</v>
      </c>
      <c r="E138" s="48" t="s">
        <v>486</v>
      </c>
      <c r="F138" s="48">
        <v>44139</v>
      </c>
      <c r="G138" s="48">
        <v>200072734</v>
      </c>
      <c r="H138" s="48" t="s">
        <v>111</v>
      </c>
      <c r="I138" s="48">
        <v>1</v>
      </c>
      <c r="J138" s="48" t="s">
        <v>59</v>
      </c>
      <c r="K138" s="48" t="s">
        <v>133</v>
      </c>
      <c r="L138" s="48">
        <v>1395</v>
      </c>
      <c r="M138" s="48">
        <v>8</v>
      </c>
      <c r="N138" s="48">
        <v>13</v>
      </c>
      <c r="O138" s="48">
        <v>4</v>
      </c>
      <c r="P138" s="48" t="s">
        <v>60</v>
      </c>
      <c r="Q138" s="48" t="s">
        <v>113</v>
      </c>
      <c r="R138" s="48">
        <v>130</v>
      </c>
      <c r="S138" s="49">
        <f t="shared" si="32"/>
        <v>9.3189964157706098E-2</v>
      </c>
      <c r="T138" s="48">
        <v>3135</v>
      </c>
      <c r="U138" s="48">
        <v>330</v>
      </c>
      <c r="V138" s="48">
        <v>34</v>
      </c>
      <c r="W138" s="48">
        <v>2</v>
      </c>
      <c r="X138" s="48">
        <v>11</v>
      </c>
      <c r="Y138" s="48">
        <v>0</v>
      </c>
      <c r="Z138" s="48">
        <v>1</v>
      </c>
      <c r="AA138" s="48">
        <v>0</v>
      </c>
      <c r="AB138" s="48">
        <v>11</v>
      </c>
      <c r="AC138" s="48">
        <f t="shared" si="30"/>
        <v>3181</v>
      </c>
      <c r="AD138" s="50">
        <f t="shared" si="33"/>
        <v>2.2802867383512546</v>
      </c>
      <c r="AE138" s="51">
        <f t="shared" si="34"/>
        <v>24.469230769230769</v>
      </c>
      <c r="AF138" s="48">
        <f>U138+W138+Y138+AA138</f>
        <v>332</v>
      </c>
      <c r="AG138" s="51">
        <f t="shared" si="35"/>
        <v>23.799283154121863</v>
      </c>
      <c r="AH138" s="51">
        <f t="shared" si="36"/>
        <v>9.581325301204819</v>
      </c>
      <c r="AI138" s="50">
        <f t="shared" si="37"/>
        <v>4.7906626506024095</v>
      </c>
      <c r="AJ138" s="48"/>
      <c r="AK138" s="50">
        <f t="shared" si="38"/>
        <v>0</v>
      </c>
      <c r="AL138" s="48">
        <v>224</v>
      </c>
      <c r="AM138" s="50">
        <f t="shared" si="39"/>
        <v>16.057347670250895</v>
      </c>
      <c r="AN138" s="48">
        <v>1792</v>
      </c>
      <c r="AO138" s="48">
        <v>6310</v>
      </c>
      <c r="AP138" s="50">
        <f t="shared" si="40"/>
        <v>4.5232974910394264</v>
      </c>
      <c r="AQ138" s="50">
        <f t="shared" si="41"/>
        <v>1.9836529393272555</v>
      </c>
      <c r="AR138" s="48">
        <v>1509</v>
      </c>
      <c r="AS138" s="48">
        <v>0</v>
      </c>
      <c r="AT138" s="48">
        <v>11</v>
      </c>
      <c r="AU138" s="48">
        <f t="shared" si="31"/>
        <v>1520</v>
      </c>
      <c r="AV138" s="48" t="s">
        <v>60</v>
      </c>
      <c r="AW138" s="48"/>
      <c r="AX138" s="58">
        <v>2186</v>
      </c>
      <c r="AY138" s="48">
        <v>3983</v>
      </c>
      <c r="AZ138" s="50">
        <f t="shared" si="42"/>
        <v>2.8551971326164876</v>
      </c>
      <c r="BA138" s="58">
        <v>1</v>
      </c>
      <c r="BB138" s="50">
        <f t="shared" si="43"/>
        <v>1.4336917562724014</v>
      </c>
      <c r="BC138" s="48">
        <v>12</v>
      </c>
      <c r="BD138" s="52" t="s">
        <v>62</v>
      </c>
    </row>
    <row r="139" spans="1:56" x14ac:dyDescent="0.25">
      <c r="A139" s="47" t="s">
        <v>488</v>
      </c>
      <c r="B139" s="48">
        <v>14161</v>
      </c>
      <c r="C139" s="48" t="s">
        <v>120</v>
      </c>
      <c r="D139" s="48">
        <v>44140</v>
      </c>
      <c r="E139" s="48" t="s">
        <v>488</v>
      </c>
      <c r="F139" s="48">
        <v>44142</v>
      </c>
      <c r="G139" s="48">
        <v>200067635</v>
      </c>
      <c r="H139" s="48" t="s">
        <v>65</v>
      </c>
      <c r="I139" s="48">
        <v>1</v>
      </c>
      <c r="J139" s="48" t="s">
        <v>59</v>
      </c>
      <c r="K139" s="48" t="s">
        <v>489</v>
      </c>
      <c r="L139" s="48">
        <v>1968</v>
      </c>
      <c r="M139" s="48">
        <v>4</v>
      </c>
      <c r="N139" s="48">
        <v>10</v>
      </c>
      <c r="O139" s="48">
        <v>0</v>
      </c>
      <c r="P139" s="48" t="s">
        <v>60</v>
      </c>
      <c r="Q139" s="48" t="s">
        <v>475</v>
      </c>
      <c r="R139" s="48">
        <v>120</v>
      </c>
      <c r="S139" s="49">
        <f t="shared" si="32"/>
        <v>6.097560975609756E-2</v>
      </c>
      <c r="T139" s="48">
        <v>3102</v>
      </c>
      <c r="U139" s="48">
        <v>758</v>
      </c>
      <c r="V139" s="48">
        <v>0</v>
      </c>
      <c r="W139" s="48">
        <v>0</v>
      </c>
      <c r="X139" s="48">
        <v>0</v>
      </c>
      <c r="Y139" s="48">
        <v>0</v>
      </c>
      <c r="Z139" s="48">
        <v>0</v>
      </c>
      <c r="AA139" s="48">
        <v>0</v>
      </c>
      <c r="AB139" s="48">
        <v>344</v>
      </c>
      <c r="AC139" s="48">
        <f t="shared" si="30"/>
        <v>3102</v>
      </c>
      <c r="AD139" s="50">
        <f t="shared" si="33"/>
        <v>1.5762195121951219</v>
      </c>
      <c r="AE139" s="51">
        <f t="shared" si="34"/>
        <v>25.85</v>
      </c>
      <c r="AF139" s="48">
        <f>U139+W139+Y139+AA139</f>
        <v>758</v>
      </c>
      <c r="AG139" s="51">
        <f t="shared" si="35"/>
        <v>38.516260162601625</v>
      </c>
      <c r="AH139" s="51">
        <f t="shared" si="36"/>
        <v>4.0923482849604218</v>
      </c>
      <c r="AI139" s="50">
        <f t="shared" si="37"/>
        <v>2.0461741424802109</v>
      </c>
      <c r="AJ139" s="48"/>
      <c r="AK139" s="50">
        <f t="shared" si="38"/>
        <v>0</v>
      </c>
      <c r="AL139" s="48">
        <v>137</v>
      </c>
      <c r="AM139" s="50">
        <f t="shared" si="39"/>
        <v>6.9613821138211378</v>
      </c>
      <c r="AN139" s="48">
        <v>795</v>
      </c>
      <c r="AO139" s="48">
        <v>3082</v>
      </c>
      <c r="AP139" s="50">
        <f t="shared" si="40"/>
        <v>1.5660569105691058</v>
      </c>
      <c r="AQ139" s="50">
        <f t="shared" si="41"/>
        <v>0.99355254674403615</v>
      </c>
      <c r="AR139" s="48"/>
      <c r="AS139" s="48"/>
      <c r="AT139" s="48"/>
      <c r="AU139" s="48">
        <f t="shared" si="31"/>
        <v>0</v>
      </c>
      <c r="AV139" s="48" t="s">
        <v>60</v>
      </c>
      <c r="AW139" s="48"/>
      <c r="AX139" s="48">
        <v>0</v>
      </c>
      <c r="AY139" s="48">
        <v>1242</v>
      </c>
      <c r="AZ139" s="50">
        <f t="shared" si="42"/>
        <v>0.63109756097560976</v>
      </c>
      <c r="BA139" s="48">
        <v>0</v>
      </c>
      <c r="BB139" s="50">
        <f t="shared" si="43"/>
        <v>0</v>
      </c>
      <c r="BC139" s="48">
        <v>20</v>
      </c>
      <c r="BD139" s="52" t="s">
        <v>60</v>
      </c>
    </row>
    <row r="140" spans="1:56" hidden="1" x14ac:dyDescent="0.25">
      <c r="A140" s="1" t="s">
        <v>490</v>
      </c>
      <c r="B140" s="2">
        <v>1887</v>
      </c>
      <c r="C140" s="2" t="s">
        <v>491</v>
      </c>
      <c r="D140" s="2">
        <v>44402</v>
      </c>
      <c r="E140" s="2" t="s">
        <v>490</v>
      </c>
      <c r="F140" s="2">
        <v>44143</v>
      </c>
      <c r="G140" s="2">
        <v>244400404</v>
      </c>
      <c r="H140" s="2" t="s">
        <v>86</v>
      </c>
      <c r="I140" s="2">
        <v>1</v>
      </c>
      <c r="J140" s="2" t="s">
        <v>115</v>
      </c>
      <c r="K140" s="2" t="s">
        <v>492</v>
      </c>
      <c r="L140" s="2">
        <v>43153</v>
      </c>
      <c r="M140" s="2">
        <v>32</v>
      </c>
      <c r="N140" s="2">
        <v>40</v>
      </c>
      <c r="O140" s="2">
        <v>10</v>
      </c>
      <c r="P140" s="2" t="s">
        <v>62</v>
      </c>
      <c r="Q140" s="2" t="s">
        <v>194</v>
      </c>
      <c r="R140" s="2">
        <v>2205</v>
      </c>
      <c r="S140" s="3">
        <f t="shared" si="32"/>
        <v>5.1097258591523184E-2</v>
      </c>
      <c r="T140" s="2">
        <v>113824</v>
      </c>
      <c r="U140" s="2">
        <v>7967</v>
      </c>
      <c r="V140" s="2">
        <v>1507</v>
      </c>
      <c r="W140" s="2">
        <v>152</v>
      </c>
      <c r="X140" s="2">
        <v>5558</v>
      </c>
      <c r="Y140" s="2">
        <v>517</v>
      </c>
      <c r="Z140" s="2">
        <v>66</v>
      </c>
      <c r="AA140" s="2">
        <v>7</v>
      </c>
      <c r="AB140" s="2">
        <v>184</v>
      </c>
      <c r="AC140" s="2">
        <f t="shared" si="30"/>
        <v>120955</v>
      </c>
      <c r="AD140" s="4">
        <f t="shared" si="33"/>
        <v>2.8029337473640301</v>
      </c>
      <c r="AE140" s="5">
        <f t="shared" si="34"/>
        <v>54.854875283446709</v>
      </c>
      <c r="AF140" s="2">
        <f>U140+W140+Y140+AA140</f>
        <v>8643</v>
      </c>
      <c r="AG140" s="5">
        <f t="shared" si="35"/>
        <v>20.028734966282762</v>
      </c>
      <c r="AH140" s="5">
        <f t="shared" si="36"/>
        <v>13.99456207335416</v>
      </c>
      <c r="AI140" s="4">
        <f t="shared" si="37"/>
        <v>6.9972810366770801</v>
      </c>
      <c r="AJ140" s="2">
        <v>9449</v>
      </c>
      <c r="AK140" s="4">
        <f t="shared" si="38"/>
        <v>21.896507774662247</v>
      </c>
      <c r="AL140" s="2">
        <v>6356</v>
      </c>
      <c r="AM140" s="4">
        <f t="shared" si="39"/>
        <v>14.72898755590573</v>
      </c>
      <c r="AN140" s="2">
        <v>63588</v>
      </c>
      <c r="AO140" s="2">
        <v>348347</v>
      </c>
      <c r="AP140" s="4">
        <f t="shared" si="40"/>
        <v>8.0723704029847294</v>
      </c>
      <c r="AQ140" s="4">
        <f t="shared" si="41"/>
        <v>2.8799718903724525</v>
      </c>
      <c r="AR140" s="2"/>
      <c r="AS140" s="2"/>
      <c r="AT140" s="2"/>
      <c r="AU140" s="2">
        <f t="shared" si="31"/>
        <v>0</v>
      </c>
      <c r="AV140" s="2" t="s">
        <v>62</v>
      </c>
      <c r="AW140" s="2" t="s">
        <v>493</v>
      </c>
      <c r="AX140" s="2">
        <v>11407</v>
      </c>
      <c r="AY140" s="13">
        <v>147907</v>
      </c>
      <c r="AZ140" s="4">
        <f t="shared" si="42"/>
        <v>3.4275021435357913</v>
      </c>
      <c r="BA140" s="2">
        <v>23.9</v>
      </c>
      <c r="BB140" s="4">
        <f t="shared" si="43"/>
        <v>1.1076866034806385</v>
      </c>
      <c r="BC140" s="2">
        <v>1</v>
      </c>
      <c r="BD140" s="7"/>
    </row>
    <row r="141" spans="1:56" x14ac:dyDescent="0.25">
      <c r="A141" s="47" t="s">
        <v>494</v>
      </c>
      <c r="B141" s="48">
        <v>13875</v>
      </c>
      <c r="C141" s="48" t="s">
        <v>495</v>
      </c>
      <c r="D141" s="48">
        <v>44440</v>
      </c>
      <c r="E141" s="48" t="s">
        <v>494</v>
      </c>
      <c r="F141" s="48">
        <v>44144</v>
      </c>
      <c r="G141" s="48">
        <v>244400552</v>
      </c>
      <c r="H141" s="48" t="s">
        <v>70</v>
      </c>
      <c r="I141" s="48">
        <v>1</v>
      </c>
      <c r="J141" s="48" t="s">
        <v>59</v>
      </c>
      <c r="K141" s="48" t="s">
        <v>71</v>
      </c>
      <c r="L141" s="48">
        <v>2399</v>
      </c>
      <c r="M141" s="48">
        <v>8</v>
      </c>
      <c r="N141" s="48">
        <v>5</v>
      </c>
      <c r="O141" s="48">
        <v>1</v>
      </c>
      <c r="P141" s="48" t="s">
        <v>62</v>
      </c>
      <c r="Q141" s="48" t="s">
        <v>72</v>
      </c>
      <c r="R141" s="48">
        <v>120</v>
      </c>
      <c r="S141" s="49">
        <f t="shared" si="32"/>
        <v>5.0020842017507297E-2</v>
      </c>
      <c r="T141" s="48">
        <v>6347</v>
      </c>
      <c r="U141" s="48">
        <v>663</v>
      </c>
      <c r="V141" s="48">
        <v>25</v>
      </c>
      <c r="W141" s="48">
        <v>21</v>
      </c>
      <c r="X141" s="48">
        <v>288</v>
      </c>
      <c r="Y141" s="48">
        <v>82</v>
      </c>
      <c r="Z141" s="48">
        <v>0</v>
      </c>
      <c r="AA141" s="48">
        <v>0</v>
      </c>
      <c r="AB141" s="48">
        <v>46</v>
      </c>
      <c r="AC141" s="48">
        <f t="shared" si="30"/>
        <v>6660</v>
      </c>
      <c r="AD141" s="50">
        <f t="shared" si="33"/>
        <v>2.7761567319716547</v>
      </c>
      <c r="AE141" s="51">
        <f t="shared" si="34"/>
        <v>55.5</v>
      </c>
      <c r="AF141" s="48">
        <f>U141+W141+Y141+AA141</f>
        <v>766</v>
      </c>
      <c r="AG141" s="51">
        <f t="shared" si="35"/>
        <v>31.929970821175491</v>
      </c>
      <c r="AH141" s="51">
        <f t="shared" si="36"/>
        <v>8.6945169712793735</v>
      </c>
      <c r="AI141" s="50">
        <f t="shared" si="37"/>
        <v>4.3472584856396868</v>
      </c>
      <c r="AJ141" s="48"/>
      <c r="AK141" s="50">
        <f t="shared" si="38"/>
        <v>0</v>
      </c>
      <c r="AL141" s="48">
        <v>477</v>
      </c>
      <c r="AM141" s="50">
        <f t="shared" si="39"/>
        <v>19.883284701959148</v>
      </c>
      <c r="AN141" s="48"/>
      <c r="AO141" s="48">
        <v>15577</v>
      </c>
      <c r="AP141" s="50">
        <f t="shared" si="40"/>
        <v>6.4931221342225927</v>
      </c>
      <c r="AQ141" s="50">
        <f t="shared" si="41"/>
        <v>2.338888888888889</v>
      </c>
      <c r="AR141" s="48"/>
      <c r="AS141" s="48"/>
      <c r="AT141" s="48"/>
      <c r="AU141" s="48">
        <f t="shared" si="31"/>
        <v>0</v>
      </c>
      <c r="AV141" s="48" t="s">
        <v>62</v>
      </c>
      <c r="AW141" s="48" t="s">
        <v>73</v>
      </c>
      <c r="AX141" s="58">
        <v>1729</v>
      </c>
      <c r="AY141" s="58">
        <v>8175</v>
      </c>
      <c r="AZ141" s="50">
        <f t="shared" si="42"/>
        <v>3.4076698624426847</v>
      </c>
      <c r="BA141" s="48">
        <v>1</v>
      </c>
      <c r="BB141" s="50">
        <f t="shared" si="43"/>
        <v>0.8336807002917882</v>
      </c>
      <c r="BC141" s="58">
        <v>15</v>
      </c>
      <c r="BD141" s="52" t="s">
        <v>60</v>
      </c>
    </row>
    <row r="142" spans="1:56" x14ac:dyDescent="0.25">
      <c r="A142" s="47" t="s">
        <v>496</v>
      </c>
      <c r="B142" s="48">
        <v>13876</v>
      </c>
      <c r="C142" s="48" t="s">
        <v>146</v>
      </c>
      <c r="D142" s="48">
        <v>44640</v>
      </c>
      <c r="E142" s="48" t="s">
        <v>496</v>
      </c>
      <c r="F142" s="48">
        <v>44145</v>
      </c>
      <c r="G142" s="48">
        <v>200067346</v>
      </c>
      <c r="H142" s="48" t="s">
        <v>150</v>
      </c>
      <c r="I142" s="48">
        <v>1</v>
      </c>
      <c r="J142" s="48" t="s">
        <v>59</v>
      </c>
      <c r="K142" s="48" t="s">
        <v>497</v>
      </c>
      <c r="L142" s="48">
        <v>3052</v>
      </c>
      <c r="M142" s="48">
        <v>5</v>
      </c>
      <c r="N142" s="48">
        <v>17</v>
      </c>
      <c r="O142" s="48">
        <v>0</v>
      </c>
      <c r="P142" s="48" t="s">
        <v>62</v>
      </c>
      <c r="Q142" s="48" t="s">
        <v>498</v>
      </c>
      <c r="R142" s="48">
        <v>100</v>
      </c>
      <c r="S142" s="49">
        <f t="shared" si="32"/>
        <v>3.2765399737876802E-2</v>
      </c>
      <c r="T142" s="48">
        <v>5201</v>
      </c>
      <c r="U142" s="48">
        <v>256</v>
      </c>
      <c r="V142" s="48">
        <v>66</v>
      </c>
      <c r="W142" s="48">
        <v>0</v>
      </c>
      <c r="X142" s="48">
        <v>0</v>
      </c>
      <c r="Y142" s="48">
        <v>0</v>
      </c>
      <c r="Z142" s="48">
        <v>0</v>
      </c>
      <c r="AA142" s="48">
        <v>0</v>
      </c>
      <c r="AB142" s="48">
        <v>5</v>
      </c>
      <c r="AC142" s="48">
        <f t="shared" si="30"/>
        <v>5267</v>
      </c>
      <c r="AD142" s="50">
        <f t="shared" si="33"/>
        <v>1.7257536041939712</v>
      </c>
      <c r="AE142" s="51">
        <f t="shared" si="34"/>
        <v>52.67</v>
      </c>
      <c r="AF142" s="48">
        <f>U142+W142+Y142+AA142</f>
        <v>256</v>
      </c>
      <c r="AG142" s="51">
        <f t="shared" si="35"/>
        <v>8.3879423328964613</v>
      </c>
      <c r="AH142" s="51">
        <f t="shared" si="36"/>
        <v>20.57421875</v>
      </c>
      <c r="AI142" s="50">
        <f t="shared" si="37"/>
        <v>10.287109375</v>
      </c>
      <c r="AJ142" s="48"/>
      <c r="AK142" s="50">
        <f t="shared" si="38"/>
        <v>0</v>
      </c>
      <c r="AL142" s="48">
        <v>300</v>
      </c>
      <c r="AM142" s="50">
        <f t="shared" si="39"/>
        <v>9.8296199213630402</v>
      </c>
      <c r="AN142" s="48">
        <v>2864</v>
      </c>
      <c r="AO142" s="48">
        <v>7495</v>
      </c>
      <c r="AP142" s="50">
        <f t="shared" si="40"/>
        <v>2.4557667103538665</v>
      </c>
      <c r="AQ142" s="50">
        <f t="shared" si="41"/>
        <v>1.4230112018226695</v>
      </c>
      <c r="AR142" s="48"/>
      <c r="AS142" s="48"/>
      <c r="AT142" s="48"/>
      <c r="AU142" s="48">
        <f t="shared" si="31"/>
        <v>0</v>
      </c>
      <c r="AV142" s="48" t="s">
        <v>62</v>
      </c>
      <c r="AW142" s="48"/>
      <c r="AX142" s="48">
        <v>0</v>
      </c>
      <c r="AY142" s="48">
        <v>3840</v>
      </c>
      <c r="AZ142" s="50">
        <f t="shared" si="42"/>
        <v>1.2581913499344692</v>
      </c>
      <c r="BA142" s="48">
        <v>0</v>
      </c>
      <c r="BB142" s="50">
        <f t="shared" si="43"/>
        <v>0</v>
      </c>
      <c r="BC142" s="48">
        <v>14</v>
      </c>
      <c r="BD142" s="52" t="s">
        <v>60</v>
      </c>
    </row>
    <row r="143" spans="1:56" x14ac:dyDescent="0.25">
      <c r="A143" s="47" t="s">
        <v>499</v>
      </c>
      <c r="B143" s="48">
        <v>5714</v>
      </c>
      <c r="C143" s="48" t="s">
        <v>500</v>
      </c>
      <c r="D143" s="48">
        <v>44390</v>
      </c>
      <c r="E143" s="48" t="s">
        <v>499</v>
      </c>
      <c r="F143" s="48">
        <v>44149</v>
      </c>
      <c r="G143" s="48">
        <v>244400537</v>
      </c>
      <c r="H143" s="48" t="s">
        <v>58</v>
      </c>
      <c r="I143" s="48">
        <v>1</v>
      </c>
      <c r="J143" s="48" t="s">
        <v>59</v>
      </c>
      <c r="K143" s="48"/>
      <c r="L143" s="48">
        <v>3996</v>
      </c>
      <c r="M143" s="48">
        <v>17</v>
      </c>
      <c r="N143" s="48">
        <v>17</v>
      </c>
      <c r="O143" s="48">
        <v>3</v>
      </c>
      <c r="P143" s="48" t="s">
        <v>62</v>
      </c>
      <c r="Q143" s="48" t="s">
        <v>61</v>
      </c>
      <c r="R143" s="48">
        <v>360</v>
      </c>
      <c r="S143" s="49">
        <f t="shared" si="32"/>
        <v>9.0090090090090086E-2</v>
      </c>
      <c r="T143" s="48">
        <v>7856</v>
      </c>
      <c r="U143" s="48">
        <v>616</v>
      </c>
      <c r="V143" s="48">
        <v>1569</v>
      </c>
      <c r="W143" s="48">
        <v>106</v>
      </c>
      <c r="X143" s="48">
        <v>405</v>
      </c>
      <c r="Y143" s="48">
        <v>44</v>
      </c>
      <c r="Z143" s="48">
        <v>0</v>
      </c>
      <c r="AA143" s="48">
        <v>0</v>
      </c>
      <c r="AB143" s="48">
        <v>21</v>
      </c>
      <c r="AC143" s="48">
        <f t="shared" si="30"/>
        <v>9830</v>
      </c>
      <c r="AD143" s="50">
        <f t="shared" si="33"/>
        <v>2.45995995995996</v>
      </c>
      <c r="AE143" s="51">
        <f t="shared" si="34"/>
        <v>27.305555555555557</v>
      </c>
      <c r="AF143" s="48">
        <f>U143+W143+Y143+AA143</f>
        <v>766</v>
      </c>
      <c r="AG143" s="51">
        <f t="shared" si="35"/>
        <v>19.169169169169169</v>
      </c>
      <c r="AH143" s="51">
        <f t="shared" si="36"/>
        <v>12.832898172323759</v>
      </c>
      <c r="AI143" s="50">
        <f t="shared" si="37"/>
        <v>6.4164490861618795</v>
      </c>
      <c r="AJ143" s="48"/>
      <c r="AK143" s="50">
        <f t="shared" si="38"/>
        <v>0</v>
      </c>
      <c r="AL143" s="48">
        <v>803</v>
      </c>
      <c r="AM143" s="50">
        <f t="shared" si="39"/>
        <v>20.095095095095097</v>
      </c>
      <c r="AN143" s="48">
        <v>4705</v>
      </c>
      <c r="AO143" s="48">
        <v>22787</v>
      </c>
      <c r="AP143" s="50">
        <f t="shared" si="40"/>
        <v>5.7024524524524525</v>
      </c>
      <c r="AQ143" s="50">
        <f t="shared" si="41"/>
        <v>2.3181078331637845</v>
      </c>
      <c r="AR143" s="48">
        <v>2877</v>
      </c>
      <c r="AS143" s="48">
        <v>61</v>
      </c>
      <c r="AT143" s="48">
        <v>307</v>
      </c>
      <c r="AU143" s="48">
        <f t="shared" si="31"/>
        <v>3245</v>
      </c>
      <c r="AV143" s="48" t="s">
        <v>62</v>
      </c>
      <c r="AW143" s="48"/>
      <c r="AX143" s="58">
        <v>2511</v>
      </c>
      <c r="AY143" s="59">
        <v>8604</v>
      </c>
      <c r="AZ143" s="50">
        <f t="shared" si="42"/>
        <v>2.1531531531531534</v>
      </c>
      <c r="BA143" s="58">
        <v>1.7</v>
      </c>
      <c r="BB143" s="50">
        <f t="shared" si="43"/>
        <v>0.85085085085085088</v>
      </c>
      <c r="BC143" s="48">
        <v>10</v>
      </c>
      <c r="BD143" s="52" t="s">
        <v>60</v>
      </c>
    </row>
    <row r="144" spans="1:56" x14ac:dyDescent="0.25">
      <c r="A144" s="47" t="s">
        <v>501</v>
      </c>
      <c r="B144" s="48">
        <v>1891</v>
      </c>
      <c r="C144" s="48" t="s">
        <v>502</v>
      </c>
      <c r="D144" s="48">
        <v>44860</v>
      </c>
      <c r="E144" s="48" t="s">
        <v>501</v>
      </c>
      <c r="F144" s="48">
        <v>44150</v>
      </c>
      <c r="G144" s="48">
        <v>244400404</v>
      </c>
      <c r="H144" s="48" t="s">
        <v>86</v>
      </c>
      <c r="I144" s="48">
        <v>1</v>
      </c>
      <c r="J144" s="48" t="s">
        <v>59</v>
      </c>
      <c r="K144" s="48"/>
      <c r="L144" s="48">
        <v>4019</v>
      </c>
      <c r="M144" s="48">
        <v>15</v>
      </c>
      <c r="N144" s="48">
        <v>20</v>
      </c>
      <c r="O144" s="48">
        <v>2</v>
      </c>
      <c r="P144" s="48" t="s">
        <v>60</v>
      </c>
      <c r="Q144" s="48" t="s">
        <v>503</v>
      </c>
      <c r="R144" s="48">
        <v>457</v>
      </c>
      <c r="S144" s="49">
        <f t="shared" si="32"/>
        <v>0.11370987807912417</v>
      </c>
      <c r="T144" s="48">
        <v>9130</v>
      </c>
      <c r="U144" s="48">
        <v>715</v>
      </c>
      <c r="V144" s="48"/>
      <c r="W144" s="48"/>
      <c r="X144" s="48">
        <v>847</v>
      </c>
      <c r="Y144" s="48">
        <v>52</v>
      </c>
      <c r="Z144" s="48">
        <v>0</v>
      </c>
      <c r="AA144" s="48">
        <v>0</v>
      </c>
      <c r="AB144" s="48">
        <v>23</v>
      </c>
      <c r="AC144" s="48">
        <f t="shared" si="30"/>
        <v>9977</v>
      </c>
      <c r="AD144" s="50">
        <f t="shared" si="33"/>
        <v>2.4824583229659121</v>
      </c>
      <c r="AE144" s="51">
        <f t="shared" si="34"/>
        <v>21.831509846827135</v>
      </c>
      <c r="AF144" s="48">
        <f>U144+W144+Y144+AA144</f>
        <v>767</v>
      </c>
      <c r="AG144" s="51">
        <f t="shared" si="35"/>
        <v>19.084349340631999</v>
      </c>
      <c r="AH144" s="51">
        <f t="shared" si="36"/>
        <v>13.007822685788787</v>
      </c>
      <c r="AI144" s="50">
        <f t="shared" si="37"/>
        <v>6.5039113428943933</v>
      </c>
      <c r="AJ144" s="48">
        <v>811</v>
      </c>
      <c r="AK144" s="50">
        <f t="shared" si="38"/>
        <v>20.179149042050263</v>
      </c>
      <c r="AL144" s="48">
        <v>782</v>
      </c>
      <c r="AM144" s="50">
        <f t="shared" si="39"/>
        <v>19.457576511570043</v>
      </c>
      <c r="AN144" s="48">
        <v>808</v>
      </c>
      <c r="AO144" s="59">
        <v>27032</v>
      </c>
      <c r="AP144" s="50">
        <f t="shared" si="40"/>
        <v>6.7260512565314752</v>
      </c>
      <c r="AQ144" s="50">
        <f t="shared" si="41"/>
        <v>2.7094316928936553</v>
      </c>
      <c r="AR144" s="48"/>
      <c r="AS144" s="48"/>
      <c r="AT144" s="48"/>
      <c r="AU144" s="48">
        <f t="shared" si="31"/>
        <v>0</v>
      </c>
      <c r="AV144" s="48" t="s">
        <v>60</v>
      </c>
      <c r="AW144" s="48"/>
      <c r="AX144" s="48">
        <v>6700</v>
      </c>
      <c r="AY144" s="48">
        <v>14700</v>
      </c>
      <c r="AZ144" s="50">
        <f t="shared" si="42"/>
        <v>3.6576262751928339</v>
      </c>
      <c r="BA144" s="48">
        <v>2.4</v>
      </c>
      <c r="BB144" s="50">
        <f t="shared" si="43"/>
        <v>1.1943269470017417</v>
      </c>
      <c r="BC144" s="48">
        <v>10</v>
      </c>
      <c r="BD144" s="52"/>
    </row>
    <row r="145" spans="1:56" x14ac:dyDescent="0.25">
      <c r="A145" s="47" t="s">
        <v>504</v>
      </c>
      <c r="B145" s="48">
        <v>1892</v>
      </c>
      <c r="C145" s="48" t="s">
        <v>146</v>
      </c>
      <c r="D145" s="48">
        <v>44117</v>
      </c>
      <c r="E145" s="48" t="s">
        <v>504</v>
      </c>
      <c r="F145" s="48">
        <v>44151</v>
      </c>
      <c r="G145" s="48">
        <v>244400644</v>
      </c>
      <c r="H145" s="48" t="s">
        <v>96</v>
      </c>
      <c r="I145" s="48">
        <v>1</v>
      </c>
      <c r="J145" s="48" t="s">
        <v>59</v>
      </c>
      <c r="K145" s="48" t="s">
        <v>505</v>
      </c>
      <c r="L145" s="48">
        <v>6731</v>
      </c>
      <c r="M145" s="48">
        <v>11</v>
      </c>
      <c r="N145" s="48">
        <v>35</v>
      </c>
      <c r="O145" s="48">
        <v>1</v>
      </c>
      <c r="P145" s="48" t="s">
        <v>62</v>
      </c>
      <c r="Q145" s="48" t="s">
        <v>506</v>
      </c>
      <c r="R145" s="48">
        <v>287</v>
      </c>
      <c r="S145" s="49">
        <f t="shared" si="32"/>
        <v>4.2638538107264895E-2</v>
      </c>
      <c r="T145" s="48">
        <v>7735</v>
      </c>
      <c r="U145" s="48">
        <v>883</v>
      </c>
      <c r="V145" s="48">
        <v>183</v>
      </c>
      <c r="W145" s="48">
        <v>25</v>
      </c>
      <c r="X145" s="48">
        <v>0</v>
      </c>
      <c r="Y145" s="48">
        <v>0</v>
      </c>
      <c r="Z145" s="48">
        <v>0</v>
      </c>
      <c r="AA145" s="48">
        <v>0</v>
      </c>
      <c r="AB145" s="48">
        <v>55</v>
      </c>
      <c r="AC145" s="48">
        <f t="shared" si="30"/>
        <v>7918</v>
      </c>
      <c r="AD145" s="50">
        <f t="shared" si="33"/>
        <v>1.1763482394889317</v>
      </c>
      <c r="AE145" s="51">
        <f t="shared" si="34"/>
        <v>27.588850174216027</v>
      </c>
      <c r="AF145" s="48">
        <f>U145+W145+Y145+AA145</f>
        <v>908</v>
      </c>
      <c r="AG145" s="51">
        <f t="shared" si="35"/>
        <v>13.489823206061507</v>
      </c>
      <c r="AH145" s="51">
        <f t="shared" si="36"/>
        <v>8.7202643171806162</v>
      </c>
      <c r="AI145" s="50">
        <f t="shared" si="37"/>
        <v>4.3601321585903081</v>
      </c>
      <c r="AJ145" s="48">
        <v>740</v>
      </c>
      <c r="AK145" s="50">
        <f t="shared" si="38"/>
        <v>10.99390878027039</v>
      </c>
      <c r="AL145" s="48">
        <v>634</v>
      </c>
      <c r="AM145" s="50">
        <f t="shared" si="39"/>
        <v>9.4191056306640917</v>
      </c>
      <c r="AN145" s="48">
        <v>5745</v>
      </c>
      <c r="AO145" s="48">
        <v>29872</v>
      </c>
      <c r="AP145" s="50">
        <f t="shared" si="40"/>
        <v>4.4379735551923938</v>
      </c>
      <c r="AQ145" s="50">
        <f t="shared" si="41"/>
        <v>3.77266986612781</v>
      </c>
      <c r="AR145" s="48">
        <v>3342</v>
      </c>
      <c r="AS145" s="48"/>
      <c r="AT145" s="48">
        <v>0</v>
      </c>
      <c r="AU145" s="48">
        <f t="shared" si="31"/>
        <v>3342</v>
      </c>
      <c r="AV145" s="48" t="s">
        <v>60</v>
      </c>
      <c r="AW145" s="48"/>
      <c r="AX145" s="48">
        <v>1702</v>
      </c>
      <c r="AY145" s="48">
        <v>13808</v>
      </c>
      <c r="AZ145" s="50">
        <f t="shared" si="42"/>
        <v>2.0514039518645073</v>
      </c>
      <c r="BA145" s="48">
        <v>1.03</v>
      </c>
      <c r="BB145" s="50">
        <f t="shared" si="43"/>
        <v>0.30604664982914875</v>
      </c>
      <c r="BC145" s="48">
        <v>17</v>
      </c>
      <c r="BD145" s="52"/>
    </row>
    <row r="146" spans="1:56" x14ac:dyDescent="0.25">
      <c r="A146" s="47" t="s">
        <v>507</v>
      </c>
      <c r="B146" s="48">
        <v>13877</v>
      </c>
      <c r="C146" s="48" t="s">
        <v>508</v>
      </c>
      <c r="D146" s="48">
        <v>44310</v>
      </c>
      <c r="E146" s="48" t="s">
        <v>507</v>
      </c>
      <c r="F146" s="48">
        <v>44155</v>
      </c>
      <c r="G146" s="48">
        <v>244400438</v>
      </c>
      <c r="H146" s="48" t="s">
        <v>215</v>
      </c>
      <c r="I146" s="48">
        <v>1</v>
      </c>
      <c r="J146" s="48" t="s">
        <v>59</v>
      </c>
      <c r="K146" s="48" t="s">
        <v>509</v>
      </c>
      <c r="L146" s="48">
        <v>3460</v>
      </c>
      <c r="M146" s="48">
        <v>6</v>
      </c>
      <c r="N146" s="48">
        <v>20</v>
      </c>
      <c r="O146" s="48">
        <v>0</v>
      </c>
      <c r="P146" s="48" t="s">
        <v>60</v>
      </c>
      <c r="Q146" s="48" t="s">
        <v>510</v>
      </c>
      <c r="R146" s="48">
        <v>216</v>
      </c>
      <c r="S146" s="49">
        <f t="shared" si="32"/>
        <v>6.2427745664739881E-2</v>
      </c>
      <c r="T146" s="48">
        <v>5110</v>
      </c>
      <c r="U146" s="48">
        <v>343</v>
      </c>
      <c r="V146" s="48">
        <v>4</v>
      </c>
      <c r="W146" s="48">
        <v>1</v>
      </c>
      <c r="X146" s="48">
        <v>0</v>
      </c>
      <c r="Y146" s="48">
        <v>0</v>
      </c>
      <c r="Z146" s="48">
        <v>0</v>
      </c>
      <c r="AA146" s="48">
        <v>0</v>
      </c>
      <c r="AB146" s="48">
        <v>10</v>
      </c>
      <c r="AC146" s="48">
        <f t="shared" si="30"/>
        <v>5114</v>
      </c>
      <c r="AD146" s="50">
        <f t="shared" si="33"/>
        <v>1.4780346820809249</v>
      </c>
      <c r="AE146" s="51">
        <f t="shared" si="34"/>
        <v>23.675925925925927</v>
      </c>
      <c r="AF146" s="48">
        <f>U146+W146+Y146+AA146</f>
        <v>344</v>
      </c>
      <c r="AG146" s="51">
        <f t="shared" si="35"/>
        <v>9.9421965317919074</v>
      </c>
      <c r="AH146" s="51">
        <f t="shared" si="36"/>
        <v>14.866279069767442</v>
      </c>
      <c r="AI146" s="50">
        <f t="shared" si="37"/>
        <v>7.433139534883721</v>
      </c>
      <c r="AJ146" s="48">
        <v>377</v>
      </c>
      <c r="AK146" s="50">
        <f t="shared" si="38"/>
        <v>10.895953757225433</v>
      </c>
      <c r="AL146" s="48">
        <v>319</v>
      </c>
      <c r="AM146" s="50">
        <f t="shared" si="39"/>
        <v>9.2196531791907521</v>
      </c>
      <c r="AN146" s="48"/>
      <c r="AO146" s="48">
        <v>5617</v>
      </c>
      <c r="AP146" s="50">
        <f t="shared" si="40"/>
        <v>1.6234104046242774</v>
      </c>
      <c r="AQ146" s="50">
        <f t="shared" si="41"/>
        <v>1.0983574501368791</v>
      </c>
      <c r="AR146" s="48">
        <v>564</v>
      </c>
      <c r="AS146" s="48"/>
      <c r="AT146" s="48">
        <v>0</v>
      </c>
      <c r="AU146" s="48">
        <f t="shared" si="31"/>
        <v>564</v>
      </c>
      <c r="AV146" s="48" t="s">
        <v>60</v>
      </c>
      <c r="AW146" s="48"/>
      <c r="AX146" s="48">
        <v>510</v>
      </c>
      <c r="AY146" s="48">
        <v>4249</v>
      </c>
      <c r="AZ146" s="50">
        <f t="shared" si="42"/>
        <v>1.2280346820809249</v>
      </c>
      <c r="BA146" s="48">
        <v>0</v>
      </c>
      <c r="BB146" s="50">
        <f t="shared" si="43"/>
        <v>0</v>
      </c>
      <c r="BC146" s="48">
        <v>31</v>
      </c>
      <c r="BD146" s="52"/>
    </row>
    <row r="147" spans="1:56" x14ac:dyDescent="0.25">
      <c r="A147" s="47" t="s">
        <v>511</v>
      </c>
      <c r="B147" s="48">
        <v>4729</v>
      </c>
      <c r="C147" s="48" t="s">
        <v>512</v>
      </c>
      <c r="D147" s="48">
        <v>44160</v>
      </c>
      <c r="E147" s="48" t="s">
        <v>511</v>
      </c>
      <c r="F147" s="48">
        <v>44152</v>
      </c>
      <c r="G147" s="48">
        <v>200000438</v>
      </c>
      <c r="H147" s="48" t="s">
        <v>187</v>
      </c>
      <c r="I147" s="48">
        <v>1</v>
      </c>
      <c r="J147" s="48" t="s">
        <v>59</v>
      </c>
      <c r="K147" s="48" t="s">
        <v>238</v>
      </c>
      <c r="L147" s="48">
        <v>3004</v>
      </c>
      <c r="M147" s="48">
        <v>8</v>
      </c>
      <c r="N147" s="48">
        <v>26</v>
      </c>
      <c r="O147" s="48">
        <v>3</v>
      </c>
      <c r="P147" s="48" t="s">
        <v>60</v>
      </c>
      <c r="Q147" s="48" t="s">
        <v>189</v>
      </c>
      <c r="R147" s="48">
        <v>187</v>
      </c>
      <c r="S147" s="49">
        <f t="shared" si="32"/>
        <v>6.2250332889480689E-2</v>
      </c>
      <c r="T147" s="48">
        <v>5562</v>
      </c>
      <c r="U147" s="48">
        <v>476</v>
      </c>
      <c r="V147" s="48">
        <v>87</v>
      </c>
      <c r="W147" s="48">
        <v>6</v>
      </c>
      <c r="X147" s="48">
        <v>103</v>
      </c>
      <c r="Y147" s="48">
        <v>0</v>
      </c>
      <c r="Z147" s="48">
        <v>0</v>
      </c>
      <c r="AA147" s="48">
        <v>0</v>
      </c>
      <c r="AB147" s="48">
        <v>14</v>
      </c>
      <c r="AC147" s="48">
        <f t="shared" si="30"/>
        <v>5752</v>
      </c>
      <c r="AD147" s="50">
        <f t="shared" si="33"/>
        <v>1.9147802929427431</v>
      </c>
      <c r="AE147" s="51">
        <f t="shared" si="34"/>
        <v>30.759358288770052</v>
      </c>
      <c r="AF147" s="48">
        <f>U147+W147+Y147+AA147</f>
        <v>482</v>
      </c>
      <c r="AG147" s="51">
        <f t="shared" si="35"/>
        <v>16.045272969374167</v>
      </c>
      <c r="AH147" s="51">
        <f t="shared" si="36"/>
        <v>11.933609958506224</v>
      </c>
      <c r="AI147" s="50">
        <f t="shared" si="37"/>
        <v>5.9668049792531122</v>
      </c>
      <c r="AJ147" s="48"/>
      <c r="AK147" s="50">
        <f t="shared" si="38"/>
        <v>0</v>
      </c>
      <c r="AL147" s="48">
        <v>312</v>
      </c>
      <c r="AM147" s="50">
        <f t="shared" si="39"/>
        <v>10.386151797603196</v>
      </c>
      <c r="AN147" s="48">
        <v>1417</v>
      </c>
      <c r="AO147" s="48">
        <v>6835</v>
      </c>
      <c r="AP147" s="50">
        <f t="shared" si="40"/>
        <v>2.2752996005326231</v>
      </c>
      <c r="AQ147" s="50">
        <f t="shared" si="41"/>
        <v>1.1882823365785813</v>
      </c>
      <c r="AR147" s="48">
        <v>498</v>
      </c>
      <c r="AS147" s="48">
        <v>9</v>
      </c>
      <c r="AT147" s="48">
        <v>14</v>
      </c>
      <c r="AU147" s="48">
        <f t="shared" si="31"/>
        <v>521</v>
      </c>
      <c r="AV147" s="48" t="s">
        <v>62</v>
      </c>
      <c r="AW147" s="48"/>
      <c r="AX147" s="58">
        <v>494</v>
      </c>
      <c r="AY147" s="58">
        <v>9149</v>
      </c>
      <c r="AZ147" s="50">
        <f t="shared" si="42"/>
        <v>3.0456058588548602</v>
      </c>
      <c r="BA147" s="58">
        <v>0.7</v>
      </c>
      <c r="BB147" s="50">
        <f t="shared" si="43"/>
        <v>0.46604527296937415</v>
      </c>
      <c r="BC147" s="48">
        <v>11</v>
      </c>
      <c r="BD147" s="52" t="s">
        <v>60</v>
      </c>
    </row>
    <row r="148" spans="1:56" x14ac:dyDescent="0.25">
      <c r="A148" s="47" t="s">
        <v>513</v>
      </c>
      <c r="B148" s="48">
        <v>13886</v>
      </c>
      <c r="C148" s="48" t="s">
        <v>146</v>
      </c>
      <c r="D148" s="48">
        <v>44680</v>
      </c>
      <c r="E148" s="48" t="s">
        <v>513</v>
      </c>
      <c r="F148" s="48">
        <v>44186</v>
      </c>
      <c r="G148" s="48">
        <v>200067346</v>
      </c>
      <c r="H148" s="48" t="s">
        <v>150</v>
      </c>
      <c r="I148" s="48">
        <v>1</v>
      </c>
      <c r="J148" s="48" t="s">
        <v>59</v>
      </c>
      <c r="K148" s="48" t="s">
        <v>514</v>
      </c>
      <c r="L148" s="48">
        <v>7019</v>
      </c>
      <c r="M148" s="48">
        <v>23</v>
      </c>
      <c r="N148" s="48">
        <v>60</v>
      </c>
      <c r="O148" s="48">
        <v>3</v>
      </c>
      <c r="P148" s="48" t="s">
        <v>62</v>
      </c>
      <c r="Q148" s="48" t="s">
        <v>243</v>
      </c>
      <c r="R148" s="48">
        <v>525</v>
      </c>
      <c r="S148" s="49">
        <f t="shared" si="32"/>
        <v>7.4796979626727447E-2</v>
      </c>
      <c r="T148" s="48">
        <v>22764</v>
      </c>
      <c r="U148" s="48">
        <v>1742</v>
      </c>
      <c r="V148" s="48">
        <v>254</v>
      </c>
      <c r="W148" s="48">
        <v>0</v>
      </c>
      <c r="X148" s="48">
        <v>0</v>
      </c>
      <c r="Y148" s="48">
        <v>0</v>
      </c>
      <c r="Z148" s="48">
        <v>0</v>
      </c>
      <c r="AA148" s="48">
        <v>0</v>
      </c>
      <c r="AB148" s="48">
        <v>58</v>
      </c>
      <c r="AC148" s="48">
        <f t="shared" si="30"/>
        <v>23018</v>
      </c>
      <c r="AD148" s="50">
        <f t="shared" si="33"/>
        <v>3.2793845277105</v>
      </c>
      <c r="AE148" s="51">
        <f t="shared" si="34"/>
        <v>43.843809523809526</v>
      </c>
      <c r="AF148" s="48">
        <f>U148+W148+Y148+AA148</f>
        <v>1742</v>
      </c>
      <c r="AG148" s="51">
        <f t="shared" si="35"/>
        <v>24.818350192335089</v>
      </c>
      <c r="AH148" s="51">
        <f t="shared" si="36"/>
        <v>13.213547646383468</v>
      </c>
      <c r="AI148" s="50">
        <f t="shared" si="37"/>
        <v>6.6067738231917339</v>
      </c>
      <c r="AJ148" s="48">
        <v>2202</v>
      </c>
      <c r="AK148" s="50">
        <f t="shared" si="38"/>
        <v>31.371990312010258</v>
      </c>
      <c r="AL148" s="48">
        <v>1701</v>
      </c>
      <c r="AM148" s="50">
        <f t="shared" si="39"/>
        <v>24.234221399059695</v>
      </c>
      <c r="AN148" s="48"/>
      <c r="AO148" s="48">
        <v>55660</v>
      </c>
      <c r="AP148" s="50">
        <f t="shared" si="40"/>
        <v>7.9299045448069529</v>
      </c>
      <c r="AQ148" s="50">
        <f t="shared" si="41"/>
        <v>2.4181075679902686</v>
      </c>
      <c r="AR148" s="48"/>
      <c r="AS148" s="48"/>
      <c r="AT148" s="48"/>
      <c r="AU148" s="48">
        <f t="shared" si="31"/>
        <v>0</v>
      </c>
      <c r="AV148" s="48" t="s">
        <v>62</v>
      </c>
      <c r="AW148" s="48" t="s">
        <v>331</v>
      </c>
      <c r="AX148" s="48">
        <v>2500</v>
      </c>
      <c r="AY148" s="48">
        <v>17500</v>
      </c>
      <c r="AZ148" s="50">
        <f t="shared" si="42"/>
        <v>2.4932326542242484</v>
      </c>
      <c r="BA148" s="48">
        <v>2.4</v>
      </c>
      <c r="BB148" s="50">
        <f t="shared" si="43"/>
        <v>0.68385809944436526</v>
      </c>
      <c r="BC148" s="48">
        <v>28</v>
      </c>
      <c r="BD148" s="52"/>
    </row>
    <row r="149" spans="1:56" x14ac:dyDescent="0.25">
      <c r="A149" s="47" t="s">
        <v>515</v>
      </c>
      <c r="B149" s="48">
        <v>4728</v>
      </c>
      <c r="C149" s="48" t="s">
        <v>516</v>
      </c>
      <c r="D149" s="48">
        <v>44160</v>
      </c>
      <c r="E149" s="48" t="s">
        <v>515</v>
      </c>
      <c r="F149" s="48">
        <v>44189</v>
      </c>
      <c r="G149" s="48">
        <v>200000438</v>
      </c>
      <c r="H149" s="48" t="s">
        <v>187</v>
      </c>
      <c r="I149" s="48">
        <v>1</v>
      </c>
      <c r="J149" s="48" t="s">
        <v>59</v>
      </c>
      <c r="K149" s="48" t="s">
        <v>238</v>
      </c>
      <c r="L149" s="48">
        <v>2419</v>
      </c>
      <c r="M149" s="48">
        <v>7</v>
      </c>
      <c r="N149" s="48">
        <v>6</v>
      </c>
      <c r="O149" s="48">
        <v>2</v>
      </c>
      <c r="P149" s="48" t="s">
        <v>60</v>
      </c>
      <c r="Q149" s="48" t="s">
        <v>189</v>
      </c>
      <c r="R149" s="48">
        <v>157</v>
      </c>
      <c r="S149" s="49">
        <f t="shared" si="32"/>
        <v>6.4902852418354695E-2</v>
      </c>
      <c r="T149" s="48">
        <v>4454</v>
      </c>
      <c r="U149" s="48">
        <v>267</v>
      </c>
      <c r="V149" s="48">
        <v>149</v>
      </c>
      <c r="W149" s="48">
        <v>11</v>
      </c>
      <c r="X149" s="48">
        <v>106</v>
      </c>
      <c r="Y149" s="48">
        <v>0</v>
      </c>
      <c r="Z149" s="48">
        <v>0</v>
      </c>
      <c r="AA149" s="48">
        <v>0</v>
      </c>
      <c r="AB149" s="48">
        <v>10</v>
      </c>
      <c r="AC149" s="48">
        <f t="shared" si="30"/>
        <v>4709</v>
      </c>
      <c r="AD149" s="50">
        <f t="shared" si="33"/>
        <v>1.9466721785861927</v>
      </c>
      <c r="AE149" s="51">
        <f t="shared" si="34"/>
        <v>29.993630573248407</v>
      </c>
      <c r="AF149" s="48">
        <f>U149+W149+Y149+AA149</f>
        <v>278</v>
      </c>
      <c r="AG149" s="51">
        <f t="shared" si="35"/>
        <v>11.49235221165771</v>
      </c>
      <c r="AH149" s="51">
        <f t="shared" si="36"/>
        <v>16.938848920863311</v>
      </c>
      <c r="AI149" s="50">
        <f t="shared" si="37"/>
        <v>8.4694244604316555</v>
      </c>
      <c r="AJ149" s="48"/>
      <c r="AK149" s="50">
        <f t="shared" si="38"/>
        <v>0</v>
      </c>
      <c r="AL149" s="48">
        <v>192</v>
      </c>
      <c r="AM149" s="50">
        <f t="shared" si="39"/>
        <v>7.9371641174038858</v>
      </c>
      <c r="AN149" s="48">
        <v>1149</v>
      </c>
      <c r="AO149" s="48">
        <v>4703</v>
      </c>
      <c r="AP149" s="50">
        <f t="shared" si="40"/>
        <v>1.9441918147995039</v>
      </c>
      <c r="AQ149" s="50">
        <f t="shared" si="41"/>
        <v>0.99872584412826504</v>
      </c>
      <c r="AR149" s="48">
        <v>475</v>
      </c>
      <c r="AS149" s="48">
        <v>10</v>
      </c>
      <c r="AT149" s="48">
        <v>3</v>
      </c>
      <c r="AU149" s="48">
        <f t="shared" si="31"/>
        <v>488</v>
      </c>
      <c r="AV149" s="48" t="s">
        <v>60</v>
      </c>
      <c r="AW149" s="48"/>
      <c r="AX149" s="58">
        <v>340</v>
      </c>
      <c r="AY149" s="58">
        <v>5277</v>
      </c>
      <c r="AZ149" s="50">
        <f t="shared" si="42"/>
        <v>2.1814799503927245</v>
      </c>
      <c r="BA149" s="58">
        <v>0.7</v>
      </c>
      <c r="BB149" s="50">
        <f t="shared" si="43"/>
        <v>0.57875155022736668</v>
      </c>
      <c r="BC149" s="48">
        <v>5</v>
      </c>
      <c r="BD149" s="52" t="s">
        <v>60</v>
      </c>
    </row>
    <row r="150" spans="1:56" x14ac:dyDescent="0.25">
      <c r="A150" s="47" t="s">
        <v>517</v>
      </c>
      <c r="B150" s="48">
        <v>13879</v>
      </c>
      <c r="C150" s="48" t="s">
        <v>120</v>
      </c>
      <c r="D150" s="48">
        <v>44270</v>
      </c>
      <c r="E150" s="48" t="s">
        <v>517</v>
      </c>
      <c r="F150" s="48">
        <v>44157</v>
      </c>
      <c r="G150" s="48">
        <v>200071546</v>
      </c>
      <c r="H150" s="48" t="s">
        <v>172</v>
      </c>
      <c r="I150" s="48">
        <v>1</v>
      </c>
      <c r="J150" s="48" t="s">
        <v>59</v>
      </c>
      <c r="K150" s="48"/>
      <c r="L150" s="48">
        <v>1752</v>
      </c>
      <c r="M150" s="48">
        <v>4</v>
      </c>
      <c r="N150" s="48">
        <v>15</v>
      </c>
      <c r="O150" s="48">
        <v>0</v>
      </c>
      <c r="P150" s="48" t="s">
        <v>60</v>
      </c>
      <c r="Q150" s="48" t="s">
        <v>212</v>
      </c>
      <c r="R150" s="48">
        <v>65</v>
      </c>
      <c r="S150" s="49">
        <f t="shared" si="32"/>
        <v>3.7100456621004564E-2</v>
      </c>
      <c r="T150" s="48">
        <v>3913</v>
      </c>
      <c r="U150" s="48">
        <v>784</v>
      </c>
      <c r="V150" s="48">
        <v>1</v>
      </c>
      <c r="W150" s="48">
        <v>0</v>
      </c>
      <c r="X150" s="48">
        <v>1</v>
      </c>
      <c r="Y150" s="48">
        <v>0</v>
      </c>
      <c r="Z150" s="48">
        <v>0</v>
      </c>
      <c r="AA150" s="48">
        <v>0</v>
      </c>
      <c r="AB150" s="48">
        <v>2</v>
      </c>
      <c r="AC150" s="48">
        <f t="shared" si="30"/>
        <v>3915</v>
      </c>
      <c r="AD150" s="50">
        <f t="shared" si="33"/>
        <v>2.2345890410958904</v>
      </c>
      <c r="AE150" s="51">
        <f t="shared" si="34"/>
        <v>60.230769230769234</v>
      </c>
      <c r="AF150" s="48">
        <f>U150+W150+Y150+AA150</f>
        <v>784</v>
      </c>
      <c r="AG150" s="51">
        <f t="shared" si="35"/>
        <v>44.748858447488587</v>
      </c>
      <c r="AH150" s="51">
        <f t="shared" si="36"/>
        <v>4.9936224489795915</v>
      </c>
      <c r="AI150" s="50">
        <f t="shared" si="37"/>
        <v>2.4968112244897958</v>
      </c>
      <c r="AJ150" s="48"/>
      <c r="AK150" s="50">
        <f t="shared" si="38"/>
        <v>0</v>
      </c>
      <c r="AL150" s="48">
        <v>152</v>
      </c>
      <c r="AM150" s="50">
        <f t="shared" si="39"/>
        <v>8.6757990867579906</v>
      </c>
      <c r="AN150" s="48">
        <v>1005</v>
      </c>
      <c r="AO150" s="48">
        <v>3507</v>
      </c>
      <c r="AP150" s="50">
        <f t="shared" si="40"/>
        <v>2.0017123287671232</v>
      </c>
      <c r="AQ150" s="50">
        <f t="shared" si="41"/>
        <v>0.89578544061302678</v>
      </c>
      <c r="AR150" s="48">
        <v>949</v>
      </c>
      <c r="AS150" s="48">
        <v>1</v>
      </c>
      <c r="AT150" s="48">
        <v>0</v>
      </c>
      <c r="AU150" s="48">
        <f t="shared" si="31"/>
        <v>950</v>
      </c>
      <c r="AV150" s="48" t="s">
        <v>62</v>
      </c>
      <c r="AW150" s="48"/>
      <c r="AX150" s="48">
        <v>0</v>
      </c>
      <c r="AY150" s="48">
        <v>1149</v>
      </c>
      <c r="AZ150" s="50">
        <f t="shared" si="42"/>
        <v>0.65582191780821919</v>
      </c>
      <c r="BA150" s="48">
        <v>0</v>
      </c>
      <c r="BB150" s="50">
        <f t="shared" si="43"/>
        <v>0</v>
      </c>
      <c r="BC150" s="48">
        <v>14</v>
      </c>
      <c r="BD150" s="52" t="s">
        <v>60</v>
      </c>
    </row>
    <row r="151" spans="1:56" x14ac:dyDescent="0.25">
      <c r="A151" s="47" t="s">
        <v>518</v>
      </c>
      <c r="B151" s="48">
        <v>1893</v>
      </c>
      <c r="C151" s="48" t="s">
        <v>519</v>
      </c>
      <c r="D151" s="48">
        <v>44360</v>
      </c>
      <c r="E151" s="48" t="s">
        <v>518</v>
      </c>
      <c r="F151" s="48">
        <v>44158</v>
      </c>
      <c r="G151" s="48">
        <v>200072734</v>
      </c>
      <c r="H151" s="48" t="s">
        <v>111</v>
      </c>
      <c r="I151" s="48">
        <v>1</v>
      </c>
      <c r="J151" s="48" t="s">
        <v>59</v>
      </c>
      <c r="K151" s="48" t="s">
        <v>133</v>
      </c>
      <c r="L151" s="48">
        <v>7488</v>
      </c>
      <c r="M151" s="48">
        <v>18.5</v>
      </c>
      <c r="N151" s="48">
        <v>25</v>
      </c>
      <c r="O151" s="48">
        <v>2</v>
      </c>
      <c r="P151" s="48" t="s">
        <v>62</v>
      </c>
      <c r="Q151" s="48" t="s">
        <v>113</v>
      </c>
      <c r="R151" s="48">
        <v>341</v>
      </c>
      <c r="S151" s="49">
        <f t="shared" si="32"/>
        <v>4.5539529914529912E-2</v>
      </c>
      <c r="T151" s="48">
        <v>15456</v>
      </c>
      <c r="U151" s="48">
        <v>1617</v>
      </c>
      <c r="V151" s="48">
        <v>0</v>
      </c>
      <c r="W151" s="48">
        <v>0</v>
      </c>
      <c r="X151" s="48">
        <v>0</v>
      </c>
      <c r="Y151" s="48">
        <v>0</v>
      </c>
      <c r="Z151" s="48">
        <v>0</v>
      </c>
      <c r="AA151" s="48">
        <v>0</v>
      </c>
      <c r="AB151" s="48">
        <v>46</v>
      </c>
      <c r="AC151" s="48">
        <f t="shared" si="30"/>
        <v>15456</v>
      </c>
      <c r="AD151" s="50">
        <f t="shared" si="33"/>
        <v>2.0641025641025643</v>
      </c>
      <c r="AE151" s="51">
        <f t="shared" si="34"/>
        <v>45.325513196480941</v>
      </c>
      <c r="AF151" s="48">
        <f>U151+W151+Y151+AA151</f>
        <v>1617</v>
      </c>
      <c r="AG151" s="51">
        <f t="shared" si="35"/>
        <v>21.594551282051281</v>
      </c>
      <c r="AH151" s="51">
        <f t="shared" si="36"/>
        <v>9.5584415584415581</v>
      </c>
      <c r="AI151" s="50">
        <f t="shared" si="37"/>
        <v>4.779220779220779</v>
      </c>
      <c r="AJ151" s="48"/>
      <c r="AK151" s="50">
        <f t="shared" si="38"/>
        <v>0</v>
      </c>
      <c r="AL151" s="48">
        <v>1642</v>
      </c>
      <c r="AM151" s="50">
        <f t="shared" si="39"/>
        <v>21.928418803418804</v>
      </c>
      <c r="AN151" s="48">
        <v>14858</v>
      </c>
      <c r="AO151" s="48">
        <v>64398</v>
      </c>
      <c r="AP151" s="50">
        <f t="shared" si="40"/>
        <v>8.6001602564102573</v>
      </c>
      <c r="AQ151" s="50">
        <f t="shared" si="41"/>
        <v>4.166537267080745</v>
      </c>
      <c r="AR151" s="48">
        <v>407</v>
      </c>
      <c r="AS151" s="48">
        <v>1</v>
      </c>
      <c r="AT151" s="48">
        <v>7</v>
      </c>
      <c r="AU151" s="48">
        <f t="shared" si="31"/>
        <v>415</v>
      </c>
      <c r="AV151" s="48" t="s">
        <v>60</v>
      </c>
      <c r="AW151" s="48"/>
      <c r="AX151" s="58">
        <v>2590</v>
      </c>
      <c r="AY151" s="48">
        <v>23037</v>
      </c>
      <c r="AZ151" s="50">
        <f t="shared" si="42"/>
        <v>3.0765224358974357</v>
      </c>
      <c r="BA151" s="58">
        <v>3.2</v>
      </c>
      <c r="BB151" s="50">
        <f t="shared" si="43"/>
        <v>0.85470085470085466</v>
      </c>
      <c r="BC151" s="48">
        <v>10</v>
      </c>
      <c r="BD151" s="52" t="s">
        <v>62</v>
      </c>
    </row>
    <row r="152" spans="1:56" x14ac:dyDescent="0.25">
      <c r="A152" s="47" t="s">
        <v>520</v>
      </c>
      <c r="B152" s="48">
        <v>4732</v>
      </c>
      <c r="C152" s="48" t="s">
        <v>521</v>
      </c>
      <c r="D152" s="48">
        <v>44530</v>
      </c>
      <c r="E152" s="48" t="s">
        <v>520</v>
      </c>
      <c r="F152" s="48">
        <v>44161</v>
      </c>
      <c r="G152" s="48">
        <v>200000438</v>
      </c>
      <c r="H152" s="48" t="s">
        <v>187</v>
      </c>
      <c r="I152" s="48">
        <v>1</v>
      </c>
      <c r="J152" s="48" t="s">
        <v>59</v>
      </c>
      <c r="K152" s="48"/>
      <c r="L152" s="48">
        <v>3840</v>
      </c>
      <c r="M152" s="48">
        <v>14.5</v>
      </c>
      <c r="N152" s="48">
        <v>50</v>
      </c>
      <c r="O152" s="48">
        <v>6</v>
      </c>
      <c r="P152" s="48" t="s">
        <v>62</v>
      </c>
      <c r="Q152" s="48" t="s">
        <v>189</v>
      </c>
      <c r="R152" s="48">
        <v>307</v>
      </c>
      <c r="S152" s="49">
        <f t="shared" si="32"/>
        <v>7.994791666666666E-2</v>
      </c>
      <c r="T152" s="48">
        <v>9283</v>
      </c>
      <c r="U152" s="48">
        <v>709</v>
      </c>
      <c r="V152" s="48">
        <v>126</v>
      </c>
      <c r="W152" s="48">
        <v>15</v>
      </c>
      <c r="X152" s="48">
        <v>141</v>
      </c>
      <c r="Y152" s="48"/>
      <c r="Z152" s="48">
        <v>0</v>
      </c>
      <c r="AA152" s="48">
        <v>0</v>
      </c>
      <c r="AB152" s="48">
        <v>18</v>
      </c>
      <c r="AC152" s="48">
        <f t="shared" si="30"/>
        <v>9550</v>
      </c>
      <c r="AD152" s="50">
        <f t="shared" si="33"/>
        <v>2.4869791666666665</v>
      </c>
      <c r="AE152" s="51">
        <f t="shared" si="34"/>
        <v>31.107491856677523</v>
      </c>
      <c r="AF152" s="48">
        <f>U152+W152+Y152+AA152</f>
        <v>724</v>
      </c>
      <c r="AG152" s="51">
        <f t="shared" si="35"/>
        <v>18.854166666666668</v>
      </c>
      <c r="AH152" s="51">
        <f t="shared" si="36"/>
        <v>13.19060773480663</v>
      </c>
      <c r="AI152" s="50">
        <f t="shared" si="37"/>
        <v>6.5953038674033149</v>
      </c>
      <c r="AJ152" s="48"/>
      <c r="AK152" s="50">
        <f t="shared" si="38"/>
        <v>0</v>
      </c>
      <c r="AL152" s="48">
        <v>369</v>
      </c>
      <c r="AM152" s="50">
        <f t="shared" si="39"/>
        <v>9.609375</v>
      </c>
      <c r="AN152" s="48">
        <v>3530</v>
      </c>
      <c r="AO152" s="48">
        <v>16718</v>
      </c>
      <c r="AP152" s="50">
        <f t="shared" si="40"/>
        <v>4.3536458333333332</v>
      </c>
      <c r="AQ152" s="50">
        <f t="shared" si="41"/>
        <v>1.7505759162303665</v>
      </c>
      <c r="AR152" s="48">
        <v>1655</v>
      </c>
      <c r="AS152" s="48">
        <v>22</v>
      </c>
      <c r="AT152" s="48">
        <v>41</v>
      </c>
      <c r="AU152" s="48">
        <f t="shared" si="31"/>
        <v>1718</v>
      </c>
      <c r="AV152" s="48" t="s">
        <v>60</v>
      </c>
      <c r="AW152" s="48"/>
      <c r="AX152" s="58">
        <v>1209</v>
      </c>
      <c r="AY152" s="58">
        <v>13742</v>
      </c>
      <c r="AZ152" s="50">
        <f t="shared" si="42"/>
        <v>3.5786458333333333</v>
      </c>
      <c r="BA152" s="58">
        <v>1.7</v>
      </c>
      <c r="BB152" s="50">
        <f t="shared" si="43"/>
        <v>0.88541666666666663</v>
      </c>
      <c r="BC152" s="48">
        <v>21</v>
      </c>
      <c r="BD152" s="52" t="s">
        <v>60</v>
      </c>
    </row>
    <row r="153" spans="1:56" x14ac:dyDescent="0.25">
      <c r="A153" s="47" t="s">
        <v>522</v>
      </c>
      <c r="B153" s="48">
        <v>4432</v>
      </c>
      <c r="C153" s="48" t="s">
        <v>523</v>
      </c>
      <c r="D153" s="48">
        <v>44680</v>
      </c>
      <c r="E153" s="48" t="s">
        <v>522</v>
      </c>
      <c r="F153" s="48">
        <v>44164</v>
      </c>
      <c r="G153" s="48">
        <v>200067346</v>
      </c>
      <c r="H153" s="48" t="s">
        <v>150</v>
      </c>
      <c r="I153" s="48">
        <v>1</v>
      </c>
      <c r="J153" s="48" t="s">
        <v>59</v>
      </c>
      <c r="K153" s="48" t="s">
        <v>524</v>
      </c>
      <c r="L153" s="48">
        <v>2349</v>
      </c>
      <c r="M153" s="48">
        <v>10</v>
      </c>
      <c r="N153" s="48">
        <v>20</v>
      </c>
      <c r="O153" s="48">
        <v>2</v>
      </c>
      <c r="P153" s="48" t="s">
        <v>60</v>
      </c>
      <c r="Q153" s="48" t="s">
        <v>525</v>
      </c>
      <c r="R153" s="48">
        <v>135</v>
      </c>
      <c r="S153" s="49">
        <f t="shared" si="32"/>
        <v>5.7471264367816091E-2</v>
      </c>
      <c r="T153" s="48">
        <v>7523</v>
      </c>
      <c r="U153" s="48">
        <v>753</v>
      </c>
      <c r="V153" s="48">
        <v>10</v>
      </c>
      <c r="W153" s="48">
        <v>3</v>
      </c>
      <c r="X153" s="48">
        <v>1398</v>
      </c>
      <c r="Y153" s="48">
        <v>54</v>
      </c>
      <c r="Z153" s="48">
        <v>0</v>
      </c>
      <c r="AA153" s="48">
        <v>0</v>
      </c>
      <c r="AB153" s="48">
        <v>24</v>
      </c>
      <c r="AC153" s="48">
        <f t="shared" si="30"/>
        <v>8931</v>
      </c>
      <c r="AD153" s="50">
        <f t="shared" si="33"/>
        <v>3.8020434227330777</v>
      </c>
      <c r="AE153" s="51">
        <f t="shared" si="34"/>
        <v>66.155555555555551</v>
      </c>
      <c r="AF153" s="48">
        <f>U153+W153+Y153+AA153</f>
        <v>810</v>
      </c>
      <c r="AG153" s="51">
        <f t="shared" si="35"/>
        <v>34.482758620689658</v>
      </c>
      <c r="AH153" s="51">
        <f t="shared" si="36"/>
        <v>11.025925925925925</v>
      </c>
      <c r="AI153" s="50">
        <f t="shared" si="37"/>
        <v>5.5129629629629626</v>
      </c>
      <c r="AJ153" s="48">
        <v>482</v>
      </c>
      <c r="AK153" s="50">
        <f t="shared" si="38"/>
        <v>20.519369944657299</v>
      </c>
      <c r="AL153" s="48">
        <v>350</v>
      </c>
      <c r="AM153" s="50">
        <f t="shared" si="39"/>
        <v>14.89995742869306</v>
      </c>
      <c r="AN153" s="48"/>
      <c r="AO153" s="59">
        <v>6646</v>
      </c>
      <c r="AP153" s="50">
        <f t="shared" si="40"/>
        <v>2.8292890591741164</v>
      </c>
      <c r="AQ153" s="50">
        <f t="shared" si="41"/>
        <v>0.74414959131116332</v>
      </c>
      <c r="AR153" s="48"/>
      <c r="AS153" s="48"/>
      <c r="AT153" s="48"/>
      <c r="AU153" s="48">
        <f t="shared" si="31"/>
        <v>0</v>
      </c>
      <c r="AV153" s="48" t="s">
        <v>62</v>
      </c>
      <c r="AW153" s="48" t="s">
        <v>153</v>
      </c>
      <c r="AX153" s="48">
        <v>2516</v>
      </c>
      <c r="AY153" s="48">
        <v>11304</v>
      </c>
      <c r="AZ153" s="50">
        <f t="shared" si="42"/>
        <v>4.8122605363984672</v>
      </c>
      <c r="BA153" s="48">
        <v>0.8</v>
      </c>
      <c r="BB153" s="50">
        <f t="shared" si="43"/>
        <v>0.68114091102596852</v>
      </c>
      <c r="BC153" s="48">
        <v>14</v>
      </c>
      <c r="BD153" s="52"/>
    </row>
    <row r="154" spans="1:56" x14ac:dyDescent="0.25">
      <c r="A154" s="47" t="s">
        <v>526</v>
      </c>
      <c r="B154" s="48">
        <v>1895</v>
      </c>
      <c r="C154" s="48" t="s">
        <v>527</v>
      </c>
      <c r="D154" s="48">
        <v>44190</v>
      </c>
      <c r="E154" s="48" t="s">
        <v>526</v>
      </c>
      <c r="F154" s="48">
        <v>44165</v>
      </c>
      <c r="G154" s="48">
        <v>200067635</v>
      </c>
      <c r="H154" s="48" t="s">
        <v>65</v>
      </c>
      <c r="I154" s="48">
        <v>1</v>
      </c>
      <c r="J154" s="48" t="s">
        <v>59</v>
      </c>
      <c r="K154" s="48" t="s">
        <v>528</v>
      </c>
      <c r="L154" s="48">
        <v>2350</v>
      </c>
      <c r="M154" s="48">
        <v>8</v>
      </c>
      <c r="N154" s="48">
        <v>50</v>
      </c>
      <c r="O154" s="48">
        <v>1</v>
      </c>
      <c r="P154" s="48" t="s">
        <v>62</v>
      </c>
      <c r="Q154" s="48" t="s">
        <v>529</v>
      </c>
      <c r="R154" s="48">
        <v>100</v>
      </c>
      <c r="S154" s="49">
        <f t="shared" si="32"/>
        <v>4.2553191489361701E-2</v>
      </c>
      <c r="T154" s="48">
        <v>4467</v>
      </c>
      <c r="U154" s="48">
        <v>559</v>
      </c>
      <c r="V154" s="48">
        <v>0</v>
      </c>
      <c r="W154" s="48">
        <v>0</v>
      </c>
      <c r="X154" s="48">
        <v>0</v>
      </c>
      <c r="Y154" s="48">
        <v>0</v>
      </c>
      <c r="Z154" s="48">
        <v>0</v>
      </c>
      <c r="AA154" s="48">
        <v>0</v>
      </c>
      <c r="AB154" s="48">
        <v>10</v>
      </c>
      <c r="AC154" s="48">
        <f t="shared" si="30"/>
        <v>4467</v>
      </c>
      <c r="AD154" s="50">
        <f t="shared" si="33"/>
        <v>1.9008510638297873</v>
      </c>
      <c r="AE154" s="51">
        <f t="shared" si="34"/>
        <v>44.67</v>
      </c>
      <c r="AF154" s="48">
        <f>U154+W154+Y154+AA154</f>
        <v>559</v>
      </c>
      <c r="AG154" s="51">
        <f t="shared" si="35"/>
        <v>23.787234042553191</v>
      </c>
      <c r="AH154" s="51">
        <f t="shared" si="36"/>
        <v>7.9910554561717353</v>
      </c>
      <c r="AI154" s="50">
        <f t="shared" si="37"/>
        <v>3.9955277280858676</v>
      </c>
      <c r="AJ154" s="48">
        <v>356</v>
      </c>
      <c r="AK154" s="50">
        <f t="shared" si="38"/>
        <v>15.148936170212766</v>
      </c>
      <c r="AL154" s="48">
        <v>278</v>
      </c>
      <c r="AM154" s="50">
        <f t="shared" si="39"/>
        <v>11.829787234042554</v>
      </c>
      <c r="AN154" s="48"/>
      <c r="AO154" s="48">
        <v>8105</v>
      </c>
      <c r="AP154" s="50">
        <f t="shared" si="40"/>
        <v>3.4489361702127659</v>
      </c>
      <c r="AQ154" s="50">
        <f t="shared" si="41"/>
        <v>1.8144168345645848</v>
      </c>
      <c r="AR154" s="48"/>
      <c r="AS154" s="48"/>
      <c r="AT154" s="48"/>
      <c r="AU154" s="48">
        <f t="shared" si="31"/>
        <v>0</v>
      </c>
      <c r="AV154" s="48" t="s">
        <v>60</v>
      </c>
      <c r="AW154" s="48"/>
      <c r="AX154" s="48">
        <v>600</v>
      </c>
      <c r="AY154" s="48">
        <v>4622</v>
      </c>
      <c r="AZ154" s="50">
        <f t="shared" si="42"/>
        <v>1.966808510638298</v>
      </c>
      <c r="BA154" s="48">
        <v>0.5</v>
      </c>
      <c r="BB154" s="50">
        <f t="shared" si="43"/>
        <v>0.42553191489361702</v>
      </c>
      <c r="BC154" s="48">
        <v>10</v>
      </c>
      <c r="BD154" s="52"/>
    </row>
    <row r="155" spans="1:56" x14ac:dyDescent="0.25">
      <c r="A155" s="47" t="s">
        <v>530</v>
      </c>
      <c r="B155" s="48">
        <v>1896</v>
      </c>
      <c r="C155" s="48" t="s">
        <v>531</v>
      </c>
      <c r="D155" s="48">
        <v>44640</v>
      </c>
      <c r="E155" s="48" t="s">
        <v>530</v>
      </c>
      <c r="F155" s="48">
        <v>44166</v>
      </c>
      <c r="G155" s="48">
        <v>244400404</v>
      </c>
      <c r="H155" s="48" t="s">
        <v>86</v>
      </c>
      <c r="I155" s="48">
        <v>1</v>
      </c>
      <c r="J155" s="48" t="s">
        <v>59</v>
      </c>
      <c r="K155" s="48" t="s">
        <v>532</v>
      </c>
      <c r="L155" s="48">
        <v>6073</v>
      </c>
      <c r="M155" s="48">
        <v>17</v>
      </c>
      <c r="N155" s="48">
        <v>46</v>
      </c>
      <c r="O155" s="48">
        <v>2</v>
      </c>
      <c r="P155" s="48" t="s">
        <v>60</v>
      </c>
      <c r="Q155" s="48" t="s">
        <v>428</v>
      </c>
      <c r="R155" s="48">
        <v>544</v>
      </c>
      <c r="S155" s="49">
        <f t="shared" si="32"/>
        <v>8.957681541248147E-2</v>
      </c>
      <c r="T155" s="48">
        <v>11596</v>
      </c>
      <c r="U155" s="48">
        <v>906</v>
      </c>
      <c r="V155" s="48">
        <v>2822</v>
      </c>
      <c r="W155" s="48">
        <v>73</v>
      </c>
      <c r="X155" s="48">
        <v>1276</v>
      </c>
      <c r="Y155" s="48">
        <v>94</v>
      </c>
      <c r="Z155" s="48">
        <v>0</v>
      </c>
      <c r="AA155" s="48">
        <v>0</v>
      </c>
      <c r="AB155" s="48">
        <v>54</v>
      </c>
      <c r="AC155" s="48">
        <f t="shared" si="30"/>
        <v>15694</v>
      </c>
      <c r="AD155" s="50">
        <f t="shared" si="33"/>
        <v>2.5842252593446404</v>
      </c>
      <c r="AE155" s="51">
        <f t="shared" si="34"/>
        <v>28.849264705882351</v>
      </c>
      <c r="AF155" s="48">
        <f>U155+W155+Y155+AA155</f>
        <v>1073</v>
      </c>
      <c r="AG155" s="51">
        <f t="shared" si="35"/>
        <v>17.668368187057467</v>
      </c>
      <c r="AH155" s="51">
        <f t="shared" si="36"/>
        <v>14.62628145386766</v>
      </c>
      <c r="AI155" s="50">
        <f t="shared" si="37"/>
        <v>7.3131407269338302</v>
      </c>
      <c r="AJ155" s="48">
        <v>1892</v>
      </c>
      <c r="AK155" s="50">
        <f t="shared" si="38"/>
        <v>31.154289478017454</v>
      </c>
      <c r="AL155" s="48">
        <v>1164</v>
      </c>
      <c r="AM155" s="50">
        <f t="shared" si="39"/>
        <v>19.166803886053021</v>
      </c>
      <c r="AN155" s="48">
        <v>8479</v>
      </c>
      <c r="AO155" s="48">
        <v>42953</v>
      </c>
      <c r="AP155" s="50">
        <f t="shared" si="40"/>
        <v>7.0727811625226416</v>
      </c>
      <c r="AQ155" s="50">
        <f t="shared" si="41"/>
        <v>2.7369058238817381</v>
      </c>
      <c r="AR155" s="48">
        <v>3969</v>
      </c>
      <c r="AS155" s="48"/>
      <c r="AT155" s="48">
        <v>563</v>
      </c>
      <c r="AU155" s="48">
        <f t="shared" si="31"/>
        <v>4532</v>
      </c>
      <c r="AV155" s="48" t="s">
        <v>60</v>
      </c>
      <c r="AW155" s="48"/>
      <c r="AX155" s="48">
        <v>4090</v>
      </c>
      <c r="AY155" s="48">
        <v>17208</v>
      </c>
      <c r="AZ155" s="50">
        <f t="shared" si="42"/>
        <v>2.8335254404742303</v>
      </c>
      <c r="BA155" s="48">
        <v>3.75</v>
      </c>
      <c r="BB155" s="50">
        <f t="shared" si="43"/>
        <v>1.234974477194138</v>
      </c>
      <c r="BC155" s="48">
        <v>0</v>
      </c>
      <c r="BD155" s="52"/>
    </row>
    <row r="156" spans="1:56" x14ac:dyDescent="0.25">
      <c r="A156" s="47" t="s">
        <v>533</v>
      </c>
      <c r="B156" s="48">
        <v>4750</v>
      </c>
      <c r="C156" s="48" t="s">
        <v>80</v>
      </c>
      <c r="D156" s="48">
        <v>44720</v>
      </c>
      <c r="E156" s="48" t="s">
        <v>533</v>
      </c>
      <c r="F156" s="48">
        <v>44168</v>
      </c>
      <c r="G156" s="48">
        <v>244400644</v>
      </c>
      <c r="H156" s="48" t="s">
        <v>96</v>
      </c>
      <c r="I156" s="48">
        <v>1</v>
      </c>
      <c r="J156" s="48" t="s">
        <v>59</v>
      </c>
      <c r="K156" s="48" t="s">
        <v>534</v>
      </c>
      <c r="L156" s="48">
        <v>4145</v>
      </c>
      <c r="M156" s="48">
        <v>17</v>
      </c>
      <c r="N156" s="48">
        <v>30</v>
      </c>
      <c r="O156" s="48">
        <v>3</v>
      </c>
      <c r="P156" s="48" t="s">
        <v>62</v>
      </c>
      <c r="Q156" s="48" t="s">
        <v>535</v>
      </c>
      <c r="R156" s="48">
        <v>453</v>
      </c>
      <c r="S156" s="49">
        <f t="shared" si="32"/>
        <v>0.10928829915560917</v>
      </c>
      <c r="T156" s="48">
        <v>7783</v>
      </c>
      <c r="U156" s="48">
        <v>837</v>
      </c>
      <c r="V156" s="48">
        <v>2625</v>
      </c>
      <c r="W156" s="48">
        <v>15</v>
      </c>
      <c r="X156" s="48">
        <v>914</v>
      </c>
      <c r="Y156" s="48">
        <v>61</v>
      </c>
      <c r="Z156" s="48">
        <v>0</v>
      </c>
      <c r="AA156" s="48">
        <v>0</v>
      </c>
      <c r="AB156" s="48">
        <v>26</v>
      </c>
      <c r="AC156" s="48">
        <f t="shared" si="30"/>
        <v>11322</v>
      </c>
      <c r="AD156" s="50">
        <f t="shared" si="33"/>
        <v>2.7314837153196621</v>
      </c>
      <c r="AE156" s="51">
        <f t="shared" si="34"/>
        <v>24.993377483443709</v>
      </c>
      <c r="AF156" s="48">
        <f>U156+W156+Y156+AA156</f>
        <v>913</v>
      </c>
      <c r="AG156" s="51">
        <f t="shared" si="35"/>
        <v>22.026537997587454</v>
      </c>
      <c r="AH156" s="51">
        <f t="shared" si="36"/>
        <v>12.400876232201533</v>
      </c>
      <c r="AI156" s="50">
        <f t="shared" si="37"/>
        <v>6.2004381161007665</v>
      </c>
      <c r="AJ156" s="48">
        <v>662</v>
      </c>
      <c r="AK156" s="50">
        <f t="shared" si="38"/>
        <v>15.971049457177322</v>
      </c>
      <c r="AL156" s="48">
        <v>478</v>
      </c>
      <c r="AM156" s="50">
        <f t="shared" si="39"/>
        <v>11.531966224366707</v>
      </c>
      <c r="AN156" s="48"/>
      <c r="AO156" s="48">
        <v>17542</v>
      </c>
      <c r="AP156" s="50">
        <f t="shared" si="40"/>
        <v>4.232086851628468</v>
      </c>
      <c r="AQ156" s="50">
        <f t="shared" si="41"/>
        <v>1.5493729023140788</v>
      </c>
      <c r="AR156" s="48">
        <v>13586</v>
      </c>
      <c r="AS156" s="48"/>
      <c r="AT156" s="48">
        <v>1655</v>
      </c>
      <c r="AU156" s="48">
        <f t="shared" si="31"/>
        <v>15241</v>
      </c>
      <c r="AV156" s="48" t="s">
        <v>60</v>
      </c>
      <c r="AW156" s="48"/>
      <c r="AX156" s="48">
        <v>1163</v>
      </c>
      <c r="AY156" s="48">
        <v>11054</v>
      </c>
      <c r="AZ156" s="50">
        <f t="shared" si="42"/>
        <v>2.6668275030156816</v>
      </c>
      <c r="BA156" s="48">
        <v>2.94</v>
      </c>
      <c r="BB156" s="50">
        <f t="shared" si="43"/>
        <v>1.4185765983112184</v>
      </c>
      <c r="BC156" s="48">
        <v>0</v>
      </c>
      <c r="BD156" s="52"/>
    </row>
    <row r="157" spans="1:56" x14ac:dyDescent="0.25">
      <c r="A157" s="47" t="s">
        <v>536</v>
      </c>
      <c r="B157" s="48">
        <v>1897</v>
      </c>
      <c r="C157" s="48" t="s">
        <v>85</v>
      </c>
      <c r="D157" s="48">
        <v>44450</v>
      </c>
      <c r="E157" s="48" t="s">
        <v>536</v>
      </c>
      <c r="F157" s="48">
        <v>44169</v>
      </c>
      <c r="G157" s="48">
        <v>200067866</v>
      </c>
      <c r="H157" s="48" t="s">
        <v>192</v>
      </c>
      <c r="I157" s="48">
        <v>1</v>
      </c>
      <c r="J157" s="48" t="s">
        <v>59</v>
      </c>
      <c r="K157" s="48" t="s">
        <v>537</v>
      </c>
      <c r="L157" s="48">
        <v>7225</v>
      </c>
      <c r="M157" s="48">
        <v>18.5</v>
      </c>
      <c r="N157" s="48">
        <v>86</v>
      </c>
      <c r="O157" s="48">
        <v>5</v>
      </c>
      <c r="P157" s="48" t="s">
        <v>62</v>
      </c>
      <c r="Q157" s="48" t="s">
        <v>194</v>
      </c>
      <c r="R157" s="48">
        <v>747</v>
      </c>
      <c r="S157" s="49">
        <f t="shared" si="32"/>
        <v>0.10339100346020762</v>
      </c>
      <c r="T157" s="48">
        <v>18882</v>
      </c>
      <c r="U157" s="48">
        <v>839</v>
      </c>
      <c r="V157" s="48">
        <v>311</v>
      </c>
      <c r="W157" s="48">
        <v>3</v>
      </c>
      <c r="X157" s="48">
        <v>3924</v>
      </c>
      <c r="Y157" s="48">
        <v>190</v>
      </c>
      <c r="Z157" s="48">
        <v>262</v>
      </c>
      <c r="AA157" s="48">
        <v>0</v>
      </c>
      <c r="AB157" s="48">
        <v>42</v>
      </c>
      <c r="AC157" s="48">
        <f t="shared" si="30"/>
        <v>23379</v>
      </c>
      <c r="AD157" s="50">
        <f t="shared" si="33"/>
        <v>3.2358477508650521</v>
      </c>
      <c r="AE157" s="51">
        <f t="shared" si="34"/>
        <v>31.29718875502008</v>
      </c>
      <c r="AF157" s="48">
        <f>U157+W157+Y157+AA157</f>
        <v>1032</v>
      </c>
      <c r="AG157" s="51">
        <f t="shared" si="35"/>
        <v>14.283737024221454</v>
      </c>
      <c r="AH157" s="51">
        <f t="shared" si="36"/>
        <v>22.654069767441861</v>
      </c>
      <c r="AI157" s="50">
        <f t="shared" si="37"/>
        <v>11.32703488372093</v>
      </c>
      <c r="AJ157" s="48">
        <v>2622</v>
      </c>
      <c r="AK157" s="50">
        <f t="shared" si="38"/>
        <v>36.290657439446363</v>
      </c>
      <c r="AL157" s="48">
        <v>1590</v>
      </c>
      <c r="AM157" s="50">
        <f t="shared" si="39"/>
        <v>22.006920415224915</v>
      </c>
      <c r="AN157" s="48">
        <v>1987</v>
      </c>
      <c r="AO157" s="48">
        <v>63982</v>
      </c>
      <c r="AP157" s="50">
        <f t="shared" si="40"/>
        <v>8.8556401384083046</v>
      </c>
      <c r="AQ157" s="50">
        <f t="shared" si="41"/>
        <v>2.736729543607511</v>
      </c>
      <c r="AR157" s="48">
        <v>4096</v>
      </c>
      <c r="AS157" s="48"/>
      <c r="AT157" s="48">
        <v>365</v>
      </c>
      <c r="AU157" s="48">
        <f t="shared" si="31"/>
        <v>4461</v>
      </c>
      <c r="AV157" s="48" t="s">
        <v>62</v>
      </c>
      <c r="AW157" s="48" t="s">
        <v>93</v>
      </c>
      <c r="AX157" s="48">
        <v>9158</v>
      </c>
      <c r="AY157" s="48">
        <v>24700</v>
      </c>
      <c r="AZ157" s="50">
        <f t="shared" si="42"/>
        <v>3.4186851211072664</v>
      </c>
      <c r="BA157" s="48">
        <v>4.5999999999999996</v>
      </c>
      <c r="BB157" s="50">
        <f t="shared" si="43"/>
        <v>1.273356401384083</v>
      </c>
      <c r="BC157" s="48">
        <v>53</v>
      </c>
      <c r="BD157" s="52"/>
    </row>
    <row r="158" spans="1:56" x14ac:dyDescent="0.25">
      <c r="A158" s="47" t="s">
        <v>538</v>
      </c>
      <c r="B158" s="48">
        <v>14056</v>
      </c>
      <c r="C158" s="48" t="s">
        <v>146</v>
      </c>
      <c r="D158" s="48">
        <v>44190</v>
      </c>
      <c r="E158" s="48" t="s">
        <v>538</v>
      </c>
      <c r="F158" s="48">
        <v>44173</v>
      </c>
      <c r="G158" s="48">
        <v>200067635</v>
      </c>
      <c r="H158" s="48" t="s">
        <v>65</v>
      </c>
      <c r="I158" s="48">
        <v>1</v>
      </c>
      <c r="J158" s="48" t="s">
        <v>59</v>
      </c>
      <c r="K158" s="48" t="s">
        <v>301</v>
      </c>
      <c r="L158" s="48">
        <v>2144</v>
      </c>
      <c r="M158" s="48">
        <v>3.5</v>
      </c>
      <c r="N158" s="48"/>
      <c r="O158" s="48"/>
      <c r="P158" s="48" t="s">
        <v>60</v>
      </c>
      <c r="Q158" s="48"/>
      <c r="R158" s="48"/>
      <c r="S158" s="49">
        <f t="shared" si="32"/>
        <v>0</v>
      </c>
      <c r="T158" s="48"/>
      <c r="U158" s="48"/>
      <c r="V158" s="48">
        <v>0</v>
      </c>
      <c r="W158" s="48">
        <v>0</v>
      </c>
      <c r="X158" s="48">
        <v>0</v>
      </c>
      <c r="Y158" s="48">
        <v>0</v>
      </c>
      <c r="Z158" s="48">
        <v>0</v>
      </c>
      <c r="AA158" s="48">
        <v>0</v>
      </c>
      <c r="AB158" s="48"/>
      <c r="AC158" s="48">
        <f t="shared" si="30"/>
        <v>0</v>
      </c>
      <c r="AD158" s="50">
        <f t="shared" si="33"/>
        <v>0</v>
      </c>
      <c r="AE158" s="51" t="e">
        <f t="shared" si="34"/>
        <v>#DIV/0!</v>
      </c>
      <c r="AF158" s="48">
        <f>U158+W158+Y158+AA158</f>
        <v>0</v>
      </c>
      <c r="AG158" s="51">
        <f t="shared" si="35"/>
        <v>0</v>
      </c>
      <c r="AH158" s="51" t="e">
        <f t="shared" si="36"/>
        <v>#DIV/0!</v>
      </c>
      <c r="AI158" s="50" t="e">
        <f t="shared" si="37"/>
        <v>#DIV/0!</v>
      </c>
      <c r="AJ158" s="48"/>
      <c r="AK158" s="50">
        <f t="shared" si="38"/>
        <v>0</v>
      </c>
      <c r="AL158" s="48"/>
      <c r="AM158" s="50">
        <f t="shared" si="39"/>
        <v>0</v>
      </c>
      <c r="AN158" s="48"/>
      <c r="AO158" s="48"/>
      <c r="AP158" s="50">
        <f t="shared" si="40"/>
        <v>0</v>
      </c>
      <c r="AQ158" s="50" t="e">
        <f t="shared" si="41"/>
        <v>#DIV/0!</v>
      </c>
      <c r="AR158" s="48"/>
      <c r="AS158" s="48"/>
      <c r="AT158" s="48"/>
      <c r="AU158" s="48">
        <f t="shared" si="31"/>
        <v>0</v>
      </c>
      <c r="AV158" s="48" t="s">
        <v>60</v>
      </c>
      <c r="AW158" s="48"/>
      <c r="AX158" s="48"/>
      <c r="AY158" s="48"/>
      <c r="AZ158" s="50">
        <f t="shared" si="42"/>
        <v>0</v>
      </c>
      <c r="BA158" s="48">
        <v>0</v>
      </c>
      <c r="BB158" s="50">
        <f t="shared" si="43"/>
        <v>0</v>
      </c>
      <c r="BC158" s="48"/>
      <c r="BD158" s="52" t="s">
        <v>62</v>
      </c>
    </row>
    <row r="159" spans="1:56" x14ac:dyDescent="0.25">
      <c r="A159" s="47" t="s">
        <v>539</v>
      </c>
      <c r="B159" s="48">
        <v>13881</v>
      </c>
      <c r="C159" s="48" t="s">
        <v>540</v>
      </c>
      <c r="D159" s="48">
        <v>44310</v>
      </c>
      <c r="E159" s="48" t="s">
        <v>539</v>
      </c>
      <c r="F159" s="48">
        <v>44174</v>
      </c>
      <c r="G159" s="48">
        <v>244400438</v>
      </c>
      <c r="H159" s="48" t="s">
        <v>215</v>
      </c>
      <c r="I159" s="48">
        <v>1</v>
      </c>
      <c r="J159" s="48" t="s">
        <v>59</v>
      </c>
      <c r="K159" s="48"/>
      <c r="L159" s="48">
        <v>2234</v>
      </c>
      <c r="M159" s="48">
        <v>9.5</v>
      </c>
      <c r="N159" s="48">
        <v>4</v>
      </c>
      <c r="O159" s="48">
        <v>0</v>
      </c>
      <c r="P159" s="48" t="s">
        <v>62</v>
      </c>
      <c r="Q159" s="48" t="s">
        <v>541</v>
      </c>
      <c r="R159" s="48">
        <v>82</v>
      </c>
      <c r="S159" s="49">
        <f t="shared" si="32"/>
        <v>3.6705461056401073E-2</v>
      </c>
      <c r="T159" s="48">
        <v>5213</v>
      </c>
      <c r="U159" s="48">
        <v>631</v>
      </c>
      <c r="V159" s="48">
        <v>3</v>
      </c>
      <c r="W159" s="48">
        <v>0</v>
      </c>
      <c r="X159" s="48">
        <v>1</v>
      </c>
      <c r="Y159" s="48">
        <v>0</v>
      </c>
      <c r="Z159" s="48">
        <v>0</v>
      </c>
      <c r="AA159" s="48">
        <v>0</v>
      </c>
      <c r="AB159" s="48">
        <v>12</v>
      </c>
      <c r="AC159" s="48">
        <f t="shared" si="30"/>
        <v>5217</v>
      </c>
      <c r="AD159" s="50">
        <f t="shared" si="33"/>
        <v>2.3352730528200536</v>
      </c>
      <c r="AE159" s="51">
        <f t="shared" si="34"/>
        <v>63.621951219512198</v>
      </c>
      <c r="AF159" s="48">
        <f>U159+W159+Y159+AA159</f>
        <v>631</v>
      </c>
      <c r="AG159" s="51">
        <f t="shared" si="35"/>
        <v>28.245299910474486</v>
      </c>
      <c r="AH159" s="51">
        <f t="shared" si="36"/>
        <v>8.2678288431061802</v>
      </c>
      <c r="AI159" s="50">
        <f t="shared" si="37"/>
        <v>4.1339144215530901</v>
      </c>
      <c r="AJ159" s="48"/>
      <c r="AK159" s="50">
        <f t="shared" si="38"/>
        <v>0</v>
      </c>
      <c r="AL159" s="48">
        <v>196</v>
      </c>
      <c r="AM159" s="50">
        <f t="shared" si="39"/>
        <v>8.7735004476275744</v>
      </c>
      <c r="AN159" s="48">
        <v>1879</v>
      </c>
      <c r="AO159" s="48">
        <v>9735</v>
      </c>
      <c r="AP159" s="50">
        <f t="shared" si="40"/>
        <v>4.357654431512981</v>
      </c>
      <c r="AQ159" s="50">
        <f t="shared" si="41"/>
        <v>1.8660149511213342</v>
      </c>
      <c r="AR159" s="48">
        <v>1835</v>
      </c>
      <c r="AS159" s="48"/>
      <c r="AT159" s="48">
        <v>0</v>
      </c>
      <c r="AU159" s="48">
        <f t="shared" si="31"/>
        <v>1835</v>
      </c>
      <c r="AV159" s="48" t="s">
        <v>60</v>
      </c>
      <c r="AW159" s="48"/>
      <c r="AX159" s="48">
        <v>0</v>
      </c>
      <c r="AY159" s="48">
        <v>6073</v>
      </c>
      <c r="AZ159" s="50">
        <f t="shared" si="42"/>
        <v>2.7184422560429722</v>
      </c>
      <c r="BA159" s="48">
        <v>0.8</v>
      </c>
      <c r="BB159" s="50">
        <f t="shared" si="43"/>
        <v>0.71620411817367957</v>
      </c>
      <c r="BC159" s="48">
        <v>15</v>
      </c>
      <c r="BD159" s="52"/>
    </row>
    <row r="160" spans="1:56" x14ac:dyDescent="0.25">
      <c r="A160" s="47" t="s">
        <v>542</v>
      </c>
      <c r="B160" s="48">
        <v>1898</v>
      </c>
      <c r="C160" s="48" t="s">
        <v>106</v>
      </c>
      <c r="D160" s="48">
        <v>44550</v>
      </c>
      <c r="E160" s="48" t="s">
        <v>542</v>
      </c>
      <c r="F160" s="48">
        <v>44176</v>
      </c>
      <c r="G160" s="48">
        <v>244400644</v>
      </c>
      <c r="H160" s="48" t="s">
        <v>96</v>
      </c>
      <c r="I160" s="48">
        <v>1</v>
      </c>
      <c r="J160" s="48" t="s">
        <v>59</v>
      </c>
      <c r="K160" s="48" t="s">
        <v>543</v>
      </c>
      <c r="L160" s="48">
        <v>3235</v>
      </c>
      <c r="M160" s="48">
        <v>17</v>
      </c>
      <c r="N160" s="48">
        <v>30</v>
      </c>
      <c r="O160" s="48">
        <v>3</v>
      </c>
      <c r="P160" s="48" t="s">
        <v>62</v>
      </c>
      <c r="Q160" s="48" t="s">
        <v>544</v>
      </c>
      <c r="R160" s="48">
        <v>512</v>
      </c>
      <c r="S160" s="49">
        <f t="shared" si="32"/>
        <v>0.15826893353941268</v>
      </c>
      <c r="T160" s="48">
        <v>13194</v>
      </c>
      <c r="U160" s="48">
        <v>425</v>
      </c>
      <c r="V160" s="48">
        <v>1413</v>
      </c>
      <c r="W160" s="48">
        <v>27</v>
      </c>
      <c r="X160" s="48">
        <v>1347</v>
      </c>
      <c r="Y160" s="48">
        <v>19</v>
      </c>
      <c r="Z160" s="48">
        <v>0</v>
      </c>
      <c r="AA160" s="48">
        <v>0</v>
      </c>
      <c r="AB160" s="48">
        <v>28</v>
      </c>
      <c r="AC160" s="48">
        <f t="shared" si="30"/>
        <v>15954</v>
      </c>
      <c r="AD160" s="50">
        <f t="shared" si="33"/>
        <v>4.9316846986089642</v>
      </c>
      <c r="AE160" s="51">
        <f t="shared" si="34"/>
        <v>31.16015625</v>
      </c>
      <c r="AF160" s="48">
        <f>U160+W160+Y160+AA160</f>
        <v>471</v>
      </c>
      <c r="AG160" s="51">
        <f t="shared" si="35"/>
        <v>14.559505409582689</v>
      </c>
      <c r="AH160" s="51">
        <f t="shared" si="36"/>
        <v>33.872611464968152</v>
      </c>
      <c r="AI160" s="50">
        <f t="shared" si="37"/>
        <v>16.936305732484076</v>
      </c>
      <c r="AJ160" s="48">
        <v>727</v>
      </c>
      <c r="AK160" s="50">
        <f t="shared" si="38"/>
        <v>22.472952086553324</v>
      </c>
      <c r="AL160" s="48">
        <v>517</v>
      </c>
      <c r="AM160" s="50">
        <f t="shared" si="39"/>
        <v>15.981452859350851</v>
      </c>
      <c r="AN160" s="48">
        <v>3954</v>
      </c>
      <c r="AO160" s="48">
        <v>13058</v>
      </c>
      <c r="AP160" s="50">
        <f t="shared" si="40"/>
        <v>4.0364760432766618</v>
      </c>
      <c r="AQ160" s="50">
        <f t="shared" si="41"/>
        <v>0.81847812460824876</v>
      </c>
      <c r="AR160" s="48"/>
      <c r="AS160" s="48"/>
      <c r="AT160" s="48"/>
      <c r="AU160" s="48">
        <f t="shared" si="31"/>
        <v>0</v>
      </c>
      <c r="AV160" s="48" t="s">
        <v>62</v>
      </c>
      <c r="AW160" s="48" t="s">
        <v>93</v>
      </c>
      <c r="AX160" s="48">
        <v>2190</v>
      </c>
      <c r="AY160" s="48">
        <v>9896</v>
      </c>
      <c r="AZ160" s="50">
        <f t="shared" si="42"/>
        <v>3.0590417310664604</v>
      </c>
      <c r="BA160" s="48">
        <v>1.86</v>
      </c>
      <c r="BB160" s="50">
        <f t="shared" si="43"/>
        <v>1.1499227202472952</v>
      </c>
      <c r="BC160" s="48">
        <v>5</v>
      </c>
      <c r="BD160" s="52"/>
    </row>
    <row r="161" spans="1:56" x14ac:dyDescent="0.25">
      <c r="A161" s="47" t="s">
        <v>545</v>
      </c>
      <c r="B161" s="48">
        <v>13882</v>
      </c>
      <c r="C161" s="48" t="s">
        <v>146</v>
      </c>
      <c r="D161" s="48">
        <v>44680</v>
      </c>
      <c r="E161" s="48" t="s">
        <v>545</v>
      </c>
      <c r="F161" s="48">
        <v>44178</v>
      </c>
      <c r="G161" s="48">
        <v>200071546</v>
      </c>
      <c r="H161" s="48" t="s">
        <v>172</v>
      </c>
      <c r="I161" s="48">
        <v>1</v>
      </c>
      <c r="J161" s="48" t="s">
        <v>59</v>
      </c>
      <c r="K161" s="48" t="s">
        <v>546</v>
      </c>
      <c r="L161" s="48">
        <v>2633</v>
      </c>
      <c r="M161" s="48">
        <v>9</v>
      </c>
      <c r="N161" s="48">
        <v>15</v>
      </c>
      <c r="O161" s="48">
        <v>1</v>
      </c>
      <c r="P161" s="48" t="s">
        <v>60</v>
      </c>
      <c r="Q161" s="48" t="s">
        <v>547</v>
      </c>
      <c r="R161" s="48">
        <v>85</v>
      </c>
      <c r="S161" s="49">
        <f t="shared" si="32"/>
        <v>3.2282567413596655E-2</v>
      </c>
      <c r="T161" s="48">
        <v>3528</v>
      </c>
      <c r="U161" s="48">
        <v>820</v>
      </c>
      <c r="V161" s="48">
        <v>13</v>
      </c>
      <c r="W161" s="48">
        <v>0</v>
      </c>
      <c r="X161" s="48">
        <v>0</v>
      </c>
      <c r="Y161" s="48">
        <v>0</v>
      </c>
      <c r="Z161" s="48">
        <v>0</v>
      </c>
      <c r="AA161" s="48">
        <v>0</v>
      </c>
      <c r="AB161" s="48">
        <v>14</v>
      </c>
      <c r="AC161" s="48">
        <f t="shared" si="30"/>
        <v>3541</v>
      </c>
      <c r="AD161" s="50">
        <f t="shared" si="33"/>
        <v>1.344853778959362</v>
      </c>
      <c r="AE161" s="51">
        <f t="shared" si="34"/>
        <v>41.658823529411762</v>
      </c>
      <c r="AF161" s="48">
        <f>U161+W161+Y161+AA161</f>
        <v>820</v>
      </c>
      <c r="AG161" s="51">
        <f t="shared" si="35"/>
        <v>31.143182681352069</v>
      </c>
      <c r="AH161" s="51">
        <f t="shared" si="36"/>
        <v>4.3182926829268293</v>
      </c>
      <c r="AI161" s="50">
        <f t="shared" si="37"/>
        <v>2.1591463414634147</v>
      </c>
      <c r="AJ161" s="48">
        <v>536</v>
      </c>
      <c r="AK161" s="50">
        <f t="shared" si="38"/>
        <v>20.357007216103305</v>
      </c>
      <c r="AL161" s="48">
        <v>373</v>
      </c>
      <c r="AM161" s="50">
        <f t="shared" si="39"/>
        <v>14.166350170907711</v>
      </c>
      <c r="AN161" s="48">
        <v>2519</v>
      </c>
      <c r="AO161" s="48">
        <v>7740</v>
      </c>
      <c r="AP161" s="50">
        <f t="shared" si="40"/>
        <v>2.9396126091910366</v>
      </c>
      <c r="AQ161" s="50">
        <f t="shared" si="41"/>
        <v>2.1858232137814175</v>
      </c>
      <c r="AR161" s="48"/>
      <c r="AS161" s="48"/>
      <c r="AT161" s="48">
        <v>0</v>
      </c>
      <c r="AU161" s="48">
        <f t="shared" si="31"/>
        <v>0</v>
      </c>
      <c r="AV161" s="48" t="s">
        <v>60</v>
      </c>
      <c r="AW161" s="48"/>
      <c r="AX161" s="48">
        <v>1652</v>
      </c>
      <c r="AY161" s="48">
        <v>7600</v>
      </c>
      <c r="AZ161" s="50">
        <f t="shared" si="42"/>
        <v>2.8864413216862892</v>
      </c>
      <c r="BA161" s="48">
        <v>0.8</v>
      </c>
      <c r="BB161" s="50">
        <f t="shared" si="43"/>
        <v>0.60767185719711359</v>
      </c>
      <c r="BC161" s="48">
        <v>17</v>
      </c>
      <c r="BD161" s="52"/>
    </row>
    <row r="162" spans="1:56" x14ac:dyDescent="0.25">
      <c r="A162" s="47" t="s">
        <v>548</v>
      </c>
      <c r="B162" s="48">
        <v>14163</v>
      </c>
      <c r="C162" s="48" t="s">
        <v>120</v>
      </c>
      <c r="D162" s="48">
        <v>44850</v>
      </c>
      <c r="E162" s="48" t="s">
        <v>548</v>
      </c>
      <c r="F162" s="48">
        <v>44179</v>
      </c>
      <c r="G162" s="48">
        <v>244400503</v>
      </c>
      <c r="H162" s="48" t="s">
        <v>140</v>
      </c>
      <c r="I162" s="48">
        <v>1</v>
      </c>
      <c r="J162" s="48" t="s">
        <v>59</v>
      </c>
      <c r="K162" s="48" t="s">
        <v>204</v>
      </c>
      <c r="L162" s="48">
        <v>5092</v>
      </c>
      <c r="M162" s="48">
        <v>8.5</v>
      </c>
      <c r="N162" s="48">
        <v>15</v>
      </c>
      <c r="O162" s="48">
        <v>1</v>
      </c>
      <c r="P162" s="48" t="s">
        <v>60</v>
      </c>
      <c r="Q162" s="48" t="s">
        <v>549</v>
      </c>
      <c r="R162" s="48">
        <v>197</v>
      </c>
      <c r="S162" s="49">
        <f t="shared" si="32"/>
        <v>3.8688138256087981E-2</v>
      </c>
      <c r="T162" s="48">
        <v>11506</v>
      </c>
      <c r="U162" s="48">
        <v>657</v>
      </c>
      <c r="V162" s="48">
        <v>0</v>
      </c>
      <c r="W162" s="48">
        <v>0</v>
      </c>
      <c r="X162" s="48">
        <v>0</v>
      </c>
      <c r="Y162" s="48">
        <v>0</v>
      </c>
      <c r="Z162" s="48">
        <v>0</v>
      </c>
      <c r="AA162" s="48">
        <v>0</v>
      </c>
      <c r="AB162" s="48">
        <v>5</v>
      </c>
      <c r="AC162" s="48">
        <f t="shared" si="30"/>
        <v>11506</v>
      </c>
      <c r="AD162" s="50">
        <f t="shared" si="33"/>
        <v>2.2596229379418697</v>
      </c>
      <c r="AE162" s="51">
        <f t="shared" si="34"/>
        <v>58.406091370558379</v>
      </c>
      <c r="AF162" s="48">
        <f>U162+W162+Y162+AA162</f>
        <v>657</v>
      </c>
      <c r="AG162" s="51">
        <f t="shared" si="35"/>
        <v>12.902592301649646</v>
      </c>
      <c r="AH162" s="51">
        <f t="shared" si="36"/>
        <v>17.512937595129376</v>
      </c>
      <c r="AI162" s="50">
        <f t="shared" si="37"/>
        <v>8.756468797564688</v>
      </c>
      <c r="AJ162" s="48"/>
      <c r="AK162" s="50">
        <f t="shared" si="38"/>
        <v>0</v>
      </c>
      <c r="AL162" s="48">
        <v>553</v>
      </c>
      <c r="AM162" s="50">
        <f t="shared" si="39"/>
        <v>10.860172820109977</v>
      </c>
      <c r="AN162" s="48"/>
      <c r="AO162" s="48">
        <v>22628</v>
      </c>
      <c r="AP162" s="50">
        <f t="shared" si="40"/>
        <v>4.4438334642576587</v>
      </c>
      <c r="AQ162" s="50">
        <f t="shared" si="41"/>
        <v>1.9666261081175038</v>
      </c>
      <c r="AR162" s="48">
        <v>2160</v>
      </c>
      <c r="AS162" s="48">
        <v>0</v>
      </c>
      <c r="AT162" s="48">
        <v>0</v>
      </c>
      <c r="AU162" s="48">
        <f t="shared" si="31"/>
        <v>2160</v>
      </c>
      <c r="AV162" s="48" t="s">
        <v>60</v>
      </c>
      <c r="AW162" s="48"/>
      <c r="AX162" s="48">
        <v>0</v>
      </c>
      <c r="AY162" s="48">
        <v>7000</v>
      </c>
      <c r="AZ162" s="50">
        <f t="shared" si="42"/>
        <v>1.3747054202670856</v>
      </c>
      <c r="BA162" s="48">
        <v>0.5</v>
      </c>
      <c r="BB162" s="50">
        <f t="shared" si="43"/>
        <v>0.19638648860958369</v>
      </c>
      <c r="BC162" s="48">
        <v>12</v>
      </c>
      <c r="BD162" s="52" t="s">
        <v>60</v>
      </c>
    </row>
    <row r="163" spans="1:56" x14ac:dyDescent="0.25">
      <c r="A163" s="47" t="s">
        <v>550</v>
      </c>
      <c r="B163" s="48">
        <v>10449</v>
      </c>
      <c r="C163" s="48" t="s">
        <v>85</v>
      </c>
      <c r="D163" s="48">
        <v>44730</v>
      </c>
      <c r="E163" s="48" t="s">
        <v>550</v>
      </c>
      <c r="F163" s="48">
        <v>44182</v>
      </c>
      <c r="G163" s="48">
        <v>200067346</v>
      </c>
      <c r="H163" s="48" t="s">
        <v>150</v>
      </c>
      <c r="I163" s="48">
        <v>1</v>
      </c>
      <c r="J163" s="48" t="s">
        <v>59</v>
      </c>
      <c r="K163" s="48" t="s">
        <v>551</v>
      </c>
      <c r="L163" s="48">
        <v>5261</v>
      </c>
      <c r="M163" s="48">
        <v>23</v>
      </c>
      <c r="N163" s="48">
        <v>80</v>
      </c>
      <c r="O163" s="48">
        <v>5</v>
      </c>
      <c r="P163" s="48" t="s">
        <v>60</v>
      </c>
      <c r="Q163" s="48" t="s">
        <v>267</v>
      </c>
      <c r="R163" s="48">
        <v>550</v>
      </c>
      <c r="S163" s="49">
        <f t="shared" si="32"/>
        <v>0.10454286257365519</v>
      </c>
      <c r="T163" s="48">
        <v>22266</v>
      </c>
      <c r="U163" s="48">
        <v>2981</v>
      </c>
      <c r="V163" s="59">
        <v>351</v>
      </c>
      <c r="W163" s="48">
        <v>31</v>
      </c>
      <c r="X163" s="48">
        <v>4332</v>
      </c>
      <c r="Y163" s="48">
        <v>273</v>
      </c>
      <c r="Z163" s="48">
        <v>0</v>
      </c>
      <c r="AA163" s="48">
        <v>0</v>
      </c>
      <c r="AB163" s="48">
        <v>4407</v>
      </c>
      <c r="AC163" s="48">
        <f t="shared" si="30"/>
        <v>26949</v>
      </c>
      <c r="AD163" s="50">
        <f t="shared" si="33"/>
        <v>5.1224101881771524</v>
      </c>
      <c r="AE163" s="51">
        <f t="shared" si="34"/>
        <v>48.99818181818182</v>
      </c>
      <c r="AF163" s="48">
        <f>U163+W163+Y163+AA163</f>
        <v>3285</v>
      </c>
      <c r="AG163" s="51">
        <f t="shared" si="35"/>
        <v>62.440600646264969</v>
      </c>
      <c r="AH163" s="51">
        <f t="shared" si="36"/>
        <v>8.2036529680365291</v>
      </c>
      <c r="AI163" s="50">
        <f t="shared" si="37"/>
        <v>4.1018264840182646</v>
      </c>
      <c r="AJ163" s="48">
        <v>1697</v>
      </c>
      <c r="AK163" s="50">
        <f t="shared" si="38"/>
        <v>32.256225052271432</v>
      </c>
      <c r="AL163" s="48">
        <v>1286</v>
      </c>
      <c r="AM163" s="50">
        <f t="shared" si="39"/>
        <v>24.444022049040107</v>
      </c>
      <c r="AN163" s="48">
        <v>9000</v>
      </c>
      <c r="AO163" s="59">
        <v>46525</v>
      </c>
      <c r="AP163" s="50">
        <f t="shared" si="40"/>
        <v>8.8433757840714691</v>
      </c>
      <c r="AQ163" s="50">
        <f t="shared" si="41"/>
        <v>1.7264091431964079</v>
      </c>
      <c r="AR163" s="48"/>
      <c r="AS163" s="48"/>
      <c r="AT163" s="48"/>
      <c r="AU163" s="48">
        <f t="shared" si="31"/>
        <v>0</v>
      </c>
      <c r="AV163" s="48" t="s">
        <v>60</v>
      </c>
      <c r="AW163" s="48"/>
      <c r="AX163" s="48">
        <v>5500</v>
      </c>
      <c r="AY163" s="48">
        <v>21000</v>
      </c>
      <c r="AZ163" s="50">
        <f t="shared" si="42"/>
        <v>3.9916365709941077</v>
      </c>
      <c r="BA163" s="48">
        <v>1.8</v>
      </c>
      <c r="BB163" s="50">
        <f t="shared" si="43"/>
        <v>0.68428055502756135</v>
      </c>
      <c r="BC163" s="48">
        <v>30</v>
      </c>
      <c r="BD163" s="52"/>
    </row>
    <row r="164" spans="1:56" hidden="1" x14ac:dyDescent="0.25">
      <c r="A164" s="8" t="s">
        <v>552</v>
      </c>
      <c r="B164" s="2">
        <v>1899</v>
      </c>
      <c r="C164" s="2" t="s">
        <v>553</v>
      </c>
      <c r="D164" s="2">
        <v>44600</v>
      </c>
      <c r="E164" s="2" t="s">
        <v>554</v>
      </c>
      <c r="F164" s="2">
        <v>44184</v>
      </c>
      <c r="G164" s="2">
        <v>244400644</v>
      </c>
      <c r="H164" s="2" t="s">
        <v>96</v>
      </c>
      <c r="I164" s="2">
        <v>1</v>
      </c>
      <c r="J164" s="2" t="s">
        <v>115</v>
      </c>
      <c r="K164" s="2" t="s">
        <v>555</v>
      </c>
      <c r="L164" s="9">
        <v>72352</v>
      </c>
      <c r="M164" s="2">
        <v>28</v>
      </c>
      <c r="N164" s="2">
        <v>189</v>
      </c>
      <c r="O164" s="2">
        <v>26</v>
      </c>
      <c r="P164" s="2" t="s">
        <v>62</v>
      </c>
      <c r="Q164" s="2" t="s">
        <v>556</v>
      </c>
      <c r="R164" s="2">
        <v>3453</v>
      </c>
      <c r="S164" s="10">
        <f>(R164+R165+R166)/L164</f>
        <v>5.3156789031402037E-2</v>
      </c>
      <c r="T164" s="2">
        <v>94024</v>
      </c>
      <c r="U164" s="2">
        <v>6659</v>
      </c>
      <c r="V164" s="2">
        <v>30308</v>
      </c>
      <c r="W164" s="2">
        <v>1066</v>
      </c>
      <c r="X164" s="2">
        <v>9029</v>
      </c>
      <c r="Y164" s="2">
        <v>581</v>
      </c>
      <c r="Z164" s="2">
        <v>0</v>
      </c>
      <c r="AA164" s="2">
        <v>0</v>
      </c>
      <c r="AB164" s="2">
        <v>208</v>
      </c>
      <c r="AC164" s="2">
        <f t="shared" si="30"/>
        <v>133361</v>
      </c>
      <c r="AD164" s="11">
        <f>(AC164+AC165+AC166)/L164</f>
        <v>2.0687472357363998</v>
      </c>
      <c r="AE164" s="5">
        <f t="shared" si="34"/>
        <v>38.621778163915437</v>
      </c>
      <c r="AF164" s="2">
        <f>U164+W164+Y164+AA164</f>
        <v>8306</v>
      </c>
      <c r="AG164" s="12">
        <f>(AF164+AF165+AF166)*100/L164</f>
        <v>14.481977001326847</v>
      </c>
      <c r="AH164" s="5">
        <f t="shared" si="36"/>
        <v>16.055983626294246</v>
      </c>
      <c r="AI164" s="4">
        <f t="shared" si="37"/>
        <v>8.0279918131471231</v>
      </c>
      <c r="AJ164" s="2">
        <v>8734</v>
      </c>
      <c r="AK164" s="4">
        <f>(AJ164+AJ165+AJ166)*100/L164</f>
        <v>14.288478549314462</v>
      </c>
      <c r="AL164" s="2">
        <v>8008</v>
      </c>
      <c r="AM164" s="11">
        <f>(AL164+AL165+AL166)*100/L164</f>
        <v>13.14407341884122</v>
      </c>
      <c r="AN164" s="2">
        <v>136217</v>
      </c>
      <c r="AO164" s="2">
        <v>399513</v>
      </c>
      <c r="AP164" s="11">
        <f>(AO164+AO165+AO166)/L164</f>
        <v>6.3584282397169396</v>
      </c>
      <c r="AQ164" s="4">
        <f t="shared" si="41"/>
        <v>2.9957258868784726</v>
      </c>
      <c r="AR164" s="2">
        <v>0</v>
      </c>
      <c r="AS164" s="2"/>
      <c r="AT164" s="2">
        <v>0</v>
      </c>
      <c r="AU164" s="2">
        <f t="shared" si="31"/>
        <v>0</v>
      </c>
      <c r="AV164" s="2" t="s">
        <v>62</v>
      </c>
      <c r="AW164" s="2" t="s">
        <v>557</v>
      </c>
      <c r="AX164" s="6">
        <v>36908</v>
      </c>
      <c r="AY164" s="6">
        <v>185652</v>
      </c>
      <c r="AZ164" s="11">
        <f>(AY164+AY165+AY166)/L164</f>
        <v>3.2369526758071649</v>
      </c>
      <c r="BA164" s="6">
        <v>30</v>
      </c>
      <c r="BB164" s="11">
        <f>(BA164+BA165+BA166)/(L164/2000)</f>
        <v>0.98269570986289234</v>
      </c>
      <c r="BC164" s="2">
        <v>0</v>
      </c>
      <c r="BD164" s="7"/>
    </row>
    <row r="165" spans="1:56" hidden="1" x14ac:dyDescent="0.25">
      <c r="A165" s="8" t="s">
        <v>558</v>
      </c>
      <c r="B165" s="2">
        <v>5725</v>
      </c>
      <c r="C165" s="2" t="s">
        <v>559</v>
      </c>
      <c r="D165" s="2">
        <v>44600</v>
      </c>
      <c r="E165" s="2" t="s">
        <v>554</v>
      </c>
      <c r="F165" s="2">
        <v>44184</v>
      </c>
      <c r="G165" s="2">
        <v>244400644</v>
      </c>
      <c r="H165" s="2" t="s">
        <v>96</v>
      </c>
      <c r="I165" s="2">
        <v>1</v>
      </c>
      <c r="J165" s="2" t="s">
        <v>115</v>
      </c>
      <c r="K165" s="2" t="s">
        <v>555</v>
      </c>
      <c r="L165" s="9">
        <v>0</v>
      </c>
      <c r="M165" s="2">
        <v>26</v>
      </c>
      <c r="N165" s="2">
        <v>64</v>
      </c>
      <c r="O165" s="2">
        <v>7</v>
      </c>
      <c r="P165" s="2" t="s">
        <v>62</v>
      </c>
      <c r="Q165" s="2" t="s">
        <v>556</v>
      </c>
      <c r="R165" s="2">
        <v>383</v>
      </c>
      <c r="S165" s="3"/>
      <c r="T165" s="2">
        <v>8729</v>
      </c>
      <c r="U165" s="2">
        <v>1400</v>
      </c>
      <c r="V165" s="2">
        <v>89</v>
      </c>
      <c r="W165" s="2">
        <v>34</v>
      </c>
      <c r="X165" s="2">
        <v>923</v>
      </c>
      <c r="Y165" s="2">
        <v>101</v>
      </c>
      <c r="Z165" s="2">
        <v>89</v>
      </c>
      <c r="AA165" s="2">
        <v>7</v>
      </c>
      <c r="AB165" s="2">
        <v>36</v>
      </c>
      <c r="AC165" s="2">
        <f t="shared" si="30"/>
        <v>9830</v>
      </c>
      <c r="AD165" s="4"/>
      <c r="AE165" s="5">
        <f t="shared" si="34"/>
        <v>25.665796344647518</v>
      </c>
      <c r="AF165" s="2">
        <f>U165+W165+Y165+AA165</f>
        <v>1542</v>
      </c>
      <c r="AG165" s="5"/>
      <c r="AH165" s="5">
        <f t="shared" si="36"/>
        <v>6.3748378728923472</v>
      </c>
      <c r="AI165" s="4">
        <f t="shared" si="37"/>
        <v>3.1874189364461736</v>
      </c>
      <c r="AJ165" s="2">
        <v>1101</v>
      </c>
      <c r="AK165" s="4"/>
      <c r="AL165" s="2">
        <v>1007</v>
      </c>
      <c r="AM165" s="4"/>
      <c r="AN165" s="2"/>
      <c r="AO165" s="2">
        <v>45553</v>
      </c>
      <c r="AP165" s="4"/>
      <c r="AQ165" s="4">
        <f t="shared" si="41"/>
        <v>4.6340793489318415</v>
      </c>
      <c r="AR165" s="2">
        <v>0</v>
      </c>
      <c r="AS165" s="2"/>
      <c r="AT165" s="2">
        <v>0</v>
      </c>
      <c r="AU165" s="2">
        <f t="shared" si="31"/>
        <v>0</v>
      </c>
      <c r="AV165" s="2" t="s">
        <v>62</v>
      </c>
      <c r="AW165" s="2" t="s">
        <v>557</v>
      </c>
      <c r="AX165" s="6">
        <v>4208</v>
      </c>
      <c r="AY165" s="6">
        <v>34466</v>
      </c>
      <c r="AZ165" s="4"/>
      <c r="BA165" s="6">
        <v>3.25</v>
      </c>
      <c r="BB165" s="4"/>
      <c r="BC165" s="2">
        <v>0</v>
      </c>
      <c r="BD165" s="7"/>
    </row>
    <row r="166" spans="1:56" hidden="1" x14ac:dyDescent="0.25">
      <c r="A166" s="8" t="s">
        <v>560</v>
      </c>
      <c r="B166" s="2">
        <v>5724</v>
      </c>
      <c r="C166" s="2" t="s">
        <v>561</v>
      </c>
      <c r="D166" s="2">
        <v>44600</v>
      </c>
      <c r="E166" s="2" t="s">
        <v>554</v>
      </c>
      <c r="F166" s="2">
        <v>44184</v>
      </c>
      <c r="G166" s="2">
        <v>244400644</v>
      </c>
      <c r="H166" s="2" t="s">
        <v>96</v>
      </c>
      <c r="I166" s="2">
        <v>1</v>
      </c>
      <c r="J166" s="2" t="s">
        <v>115</v>
      </c>
      <c r="K166" s="2" t="s">
        <v>555</v>
      </c>
      <c r="L166" s="9">
        <v>0</v>
      </c>
      <c r="M166" s="2">
        <v>16</v>
      </c>
      <c r="N166" s="2">
        <v>2</v>
      </c>
      <c r="O166" s="2">
        <v>0</v>
      </c>
      <c r="P166" s="2" t="s">
        <v>60</v>
      </c>
      <c r="Q166" s="2" t="s">
        <v>556</v>
      </c>
      <c r="R166" s="2">
        <v>10</v>
      </c>
      <c r="S166" s="3"/>
      <c r="T166" s="2">
        <v>5623</v>
      </c>
      <c r="U166" s="2">
        <v>548</v>
      </c>
      <c r="V166" s="2">
        <v>165</v>
      </c>
      <c r="W166" s="2">
        <v>13</v>
      </c>
      <c r="X166" s="2">
        <v>699</v>
      </c>
      <c r="Y166" s="2">
        <v>69</v>
      </c>
      <c r="Z166" s="2">
        <v>0</v>
      </c>
      <c r="AA166" s="2">
        <v>0</v>
      </c>
      <c r="AB166" s="2">
        <v>19</v>
      </c>
      <c r="AC166" s="2">
        <f t="shared" si="30"/>
        <v>6487</v>
      </c>
      <c r="AD166" s="4"/>
      <c r="AE166" s="5">
        <f t="shared" si="34"/>
        <v>648.70000000000005</v>
      </c>
      <c r="AF166" s="2">
        <f>U166+W166+Y166+AA166</f>
        <v>630</v>
      </c>
      <c r="AG166" s="5"/>
      <c r="AH166" s="5">
        <f t="shared" si="36"/>
        <v>10.296825396825398</v>
      </c>
      <c r="AI166" s="4">
        <f t="shared" si="37"/>
        <v>5.1484126984126988</v>
      </c>
      <c r="AJ166" s="2">
        <v>503</v>
      </c>
      <c r="AK166" s="4"/>
      <c r="AL166" s="2">
        <v>495</v>
      </c>
      <c r="AM166" s="4"/>
      <c r="AN166" s="2"/>
      <c r="AO166" s="2">
        <v>14979</v>
      </c>
      <c r="AP166" s="4"/>
      <c r="AQ166" s="4">
        <f t="shared" si="41"/>
        <v>2.309079697857253</v>
      </c>
      <c r="AR166" s="2">
        <v>0</v>
      </c>
      <c r="AS166" s="2"/>
      <c r="AT166" s="2">
        <v>0</v>
      </c>
      <c r="AU166" s="2">
        <f t="shared" si="31"/>
        <v>0</v>
      </c>
      <c r="AV166" s="2" t="s">
        <v>62</v>
      </c>
      <c r="AW166" s="2" t="s">
        <v>557</v>
      </c>
      <c r="AX166" s="6">
        <v>1384</v>
      </c>
      <c r="AY166" s="6">
        <v>14082</v>
      </c>
      <c r="AZ166" s="4"/>
      <c r="BA166" s="6">
        <v>2.2999999999999998</v>
      </c>
      <c r="BB166" s="4"/>
      <c r="BC166" s="2">
        <v>0</v>
      </c>
      <c r="BD166" s="7"/>
    </row>
    <row r="167" spans="1:56" x14ac:dyDescent="0.25">
      <c r="A167" s="47" t="s">
        <v>562</v>
      </c>
      <c r="B167" s="48">
        <v>1900</v>
      </c>
      <c r="C167" s="48" t="s">
        <v>563</v>
      </c>
      <c r="D167" s="48">
        <v>44460</v>
      </c>
      <c r="E167" s="48" t="s">
        <v>562</v>
      </c>
      <c r="F167" s="48">
        <v>44185</v>
      </c>
      <c r="G167" s="48">
        <v>243500741</v>
      </c>
      <c r="H167" s="48" t="s">
        <v>81</v>
      </c>
      <c r="I167" s="48">
        <v>1</v>
      </c>
      <c r="J167" s="48" t="s">
        <v>59</v>
      </c>
      <c r="K167" s="48" t="s">
        <v>564</v>
      </c>
      <c r="L167" s="48">
        <v>3277</v>
      </c>
      <c r="M167" s="48">
        <v>18.3</v>
      </c>
      <c r="N167" s="48">
        <v>9</v>
      </c>
      <c r="O167" s="48">
        <v>2</v>
      </c>
      <c r="P167" s="48" t="s">
        <v>62</v>
      </c>
      <c r="Q167" s="48" t="s">
        <v>169</v>
      </c>
      <c r="R167" s="48">
        <v>250</v>
      </c>
      <c r="S167" s="49">
        <f t="shared" si="32"/>
        <v>7.628928898382667E-2</v>
      </c>
      <c r="T167" s="48">
        <v>9361</v>
      </c>
      <c r="U167" s="48">
        <v>688</v>
      </c>
      <c r="V167" s="48">
        <v>63</v>
      </c>
      <c r="W167" s="48">
        <v>0</v>
      </c>
      <c r="X167" s="48">
        <v>1144</v>
      </c>
      <c r="Y167" s="48">
        <v>90</v>
      </c>
      <c r="Z167" s="48">
        <v>0</v>
      </c>
      <c r="AA167" s="48">
        <v>0</v>
      </c>
      <c r="AB167" s="48">
        <v>20</v>
      </c>
      <c r="AC167" s="48">
        <f t="shared" si="30"/>
        <v>10568</v>
      </c>
      <c r="AD167" s="50">
        <f t="shared" si="33"/>
        <v>3.2249008239243211</v>
      </c>
      <c r="AE167" s="51">
        <f t="shared" si="34"/>
        <v>42.271999999999998</v>
      </c>
      <c r="AF167" s="48">
        <f>U167+W167+Y167+AA167</f>
        <v>778</v>
      </c>
      <c r="AG167" s="51">
        <f t="shared" si="35"/>
        <v>23.741226731766861</v>
      </c>
      <c r="AH167" s="51">
        <f t="shared" si="36"/>
        <v>13.583547557840618</v>
      </c>
      <c r="AI167" s="50">
        <f t="shared" si="37"/>
        <v>6.7917737789203088</v>
      </c>
      <c r="AJ167" s="48">
        <v>608</v>
      </c>
      <c r="AK167" s="50">
        <f t="shared" si="38"/>
        <v>18.553555080866648</v>
      </c>
      <c r="AL167" s="48">
        <v>594</v>
      </c>
      <c r="AM167" s="50">
        <f t="shared" si="39"/>
        <v>18.126335062557217</v>
      </c>
      <c r="AN167" s="48"/>
      <c r="AO167" s="48">
        <v>19974</v>
      </c>
      <c r="AP167" s="50">
        <f t="shared" si="40"/>
        <v>6.095209032651816</v>
      </c>
      <c r="AQ167" s="50">
        <f t="shared" si="41"/>
        <v>1.8900454201362604</v>
      </c>
      <c r="AR167" s="48">
        <v>1311</v>
      </c>
      <c r="AS167" s="48"/>
      <c r="AT167" s="48">
        <v>719</v>
      </c>
      <c r="AU167" s="48">
        <f t="shared" si="31"/>
        <v>2030</v>
      </c>
      <c r="AV167" s="48" t="s">
        <v>60</v>
      </c>
      <c r="AW167" s="48"/>
      <c r="AX167" s="48">
        <v>1373</v>
      </c>
      <c r="AY167" s="48">
        <v>10072</v>
      </c>
      <c r="AZ167" s="50">
        <f t="shared" si="42"/>
        <v>3.0735428745804088</v>
      </c>
      <c r="BA167" s="48">
        <v>1.1499999999999999</v>
      </c>
      <c r="BB167" s="50">
        <f t="shared" si="43"/>
        <v>0.70186145865120531</v>
      </c>
      <c r="BC167" s="48">
        <v>6</v>
      </c>
      <c r="BD167" s="52"/>
    </row>
    <row r="168" spans="1:56" x14ac:dyDescent="0.25">
      <c r="A168" s="47" t="s">
        <v>565</v>
      </c>
      <c r="B168" s="48">
        <v>14164</v>
      </c>
      <c r="C168" s="48" t="s">
        <v>203</v>
      </c>
      <c r="D168" s="48">
        <v>44320</v>
      </c>
      <c r="E168" s="48" t="s">
        <v>565</v>
      </c>
      <c r="F168" s="48">
        <v>44187</v>
      </c>
      <c r="G168" s="48">
        <v>244400586</v>
      </c>
      <c r="H168" s="48" t="s">
        <v>179</v>
      </c>
      <c r="I168" s="48">
        <v>1</v>
      </c>
      <c r="J168" s="48" t="s">
        <v>59</v>
      </c>
      <c r="K168" s="48" t="s">
        <v>566</v>
      </c>
      <c r="L168" s="48">
        <v>4722</v>
      </c>
      <c r="M168" s="48">
        <v>17.5</v>
      </c>
      <c r="N168" s="48">
        <v>30</v>
      </c>
      <c r="O168" s="48">
        <v>4</v>
      </c>
      <c r="P168" s="48" t="s">
        <v>62</v>
      </c>
      <c r="Q168" s="48" t="s">
        <v>567</v>
      </c>
      <c r="R168" s="48">
        <v>456</v>
      </c>
      <c r="S168" s="49">
        <f t="shared" si="32"/>
        <v>9.6569250317662003E-2</v>
      </c>
      <c r="T168" s="48">
        <v>1954</v>
      </c>
      <c r="U168" s="48">
        <v>1161</v>
      </c>
      <c r="V168" s="48">
        <v>10</v>
      </c>
      <c r="W168" s="48">
        <v>10</v>
      </c>
      <c r="X168" s="48">
        <v>222</v>
      </c>
      <c r="Y168" s="48">
        <v>72</v>
      </c>
      <c r="Z168" s="48">
        <v>0</v>
      </c>
      <c r="AA168" s="48">
        <v>0</v>
      </c>
      <c r="AB168" s="48">
        <v>358</v>
      </c>
      <c r="AC168" s="48">
        <f t="shared" si="30"/>
        <v>2186</v>
      </c>
      <c r="AD168" s="50">
        <f t="shared" si="33"/>
        <v>0.46293943244387969</v>
      </c>
      <c r="AE168" s="51">
        <f t="shared" si="34"/>
        <v>4.7938596491228074</v>
      </c>
      <c r="AF168" s="48">
        <f>U168+W168+Y168+AA168</f>
        <v>1243</v>
      </c>
      <c r="AG168" s="51">
        <f t="shared" si="35"/>
        <v>26.323591698432868</v>
      </c>
      <c r="AH168" s="51">
        <f t="shared" si="36"/>
        <v>1.758648431214803</v>
      </c>
      <c r="AI168" s="50">
        <f t="shared" si="37"/>
        <v>0.87932421560740148</v>
      </c>
      <c r="AJ168" s="48">
        <v>563</v>
      </c>
      <c r="AK168" s="50">
        <f t="shared" si="38"/>
        <v>11.922914019483271</v>
      </c>
      <c r="AL168" s="48"/>
      <c r="AM168" s="50">
        <f t="shared" si="39"/>
        <v>0</v>
      </c>
      <c r="AN168" s="48"/>
      <c r="AO168" s="48">
        <v>22905</v>
      </c>
      <c r="AP168" s="50">
        <f t="shared" si="40"/>
        <v>4.8506988564167726</v>
      </c>
      <c r="AQ168" s="50">
        <f t="shared" si="41"/>
        <v>10.47804208600183</v>
      </c>
      <c r="AR168" s="48">
        <v>3433</v>
      </c>
      <c r="AS168" s="48"/>
      <c r="AT168" s="48">
        <v>373</v>
      </c>
      <c r="AU168" s="48">
        <f t="shared" si="31"/>
        <v>3806</v>
      </c>
      <c r="AV168" s="48" t="s">
        <v>62</v>
      </c>
      <c r="AW168" s="48" t="s">
        <v>93</v>
      </c>
      <c r="AX168" s="48">
        <v>8361</v>
      </c>
      <c r="AY168" s="48">
        <v>15900</v>
      </c>
      <c r="AZ168" s="50">
        <f t="shared" si="42"/>
        <v>3.3672172808132146</v>
      </c>
      <c r="BA168" s="59">
        <v>3</v>
      </c>
      <c r="BB168" s="50">
        <f t="shared" si="43"/>
        <v>1.2706480304955525</v>
      </c>
      <c r="BC168" s="48">
        <v>35</v>
      </c>
      <c r="BD168" s="52"/>
    </row>
    <row r="169" spans="1:56" x14ac:dyDescent="0.25">
      <c r="A169" s="47" t="s">
        <v>568</v>
      </c>
      <c r="B169" s="48">
        <v>1901</v>
      </c>
      <c r="C169" s="48" t="s">
        <v>124</v>
      </c>
      <c r="D169" s="48">
        <v>44310</v>
      </c>
      <c r="E169" s="48" t="s">
        <v>568</v>
      </c>
      <c r="F169" s="48">
        <v>44188</v>
      </c>
      <c r="G169" s="48">
        <v>244400438</v>
      </c>
      <c r="H169" s="48" t="s">
        <v>215</v>
      </c>
      <c r="I169" s="48">
        <v>1</v>
      </c>
      <c r="J169" s="48" t="s">
        <v>59</v>
      </c>
      <c r="K169" s="48" t="s">
        <v>569</v>
      </c>
      <c r="L169" s="48">
        <v>9183</v>
      </c>
      <c r="M169" s="48">
        <v>24.5</v>
      </c>
      <c r="N169" s="48">
        <v>30</v>
      </c>
      <c r="O169" s="48">
        <v>2</v>
      </c>
      <c r="P169" s="48" t="s">
        <v>62</v>
      </c>
      <c r="Q169" s="48" t="s">
        <v>130</v>
      </c>
      <c r="R169" s="48">
        <v>450</v>
      </c>
      <c r="S169" s="49">
        <f t="shared" si="32"/>
        <v>4.9003593596863772E-2</v>
      </c>
      <c r="T169" s="48">
        <v>17841</v>
      </c>
      <c r="U169" s="48">
        <v>1414</v>
      </c>
      <c r="V169" s="48">
        <v>229</v>
      </c>
      <c r="W169" s="48">
        <v>36</v>
      </c>
      <c r="X169" s="48">
        <v>0</v>
      </c>
      <c r="Y169" s="48">
        <v>0</v>
      </c>
      <c r="Z169" s="48">
        <v>12</v>
      </c>
      <c r="AA169" s="48">
        <v>0</v>
      </c>
      <c r="AB169" s="48">
        <v>46</v>
      </c>
      <c r="AC169" s="48">
        <f t="shared" si="30"/>
        <v>18082</v>
      </c>
      <c r="AD169" s="50">
        <f t="shared" si="33"/>
        <v>1.9690732875966459</v>
      </c>
      <c r="AE169" s="51">
        <f t="shared" si="34"/>
        <v>40.182222222222222</v>
      </c>
      <c r="AF169" s="48">
        <f>U169+W169+Y169+AA169</f>
        <v>1450</v>
      </c>
      <c r="AG169" s="51">
        <f t="shared" si="35"/>
        <v>15.790046825656104</v>
      </c>
      <c r="AH169" s="51">
        <f t="shared" si="36"/>
        <v>12.470344827586207</v>
      </c>
      <c r="AI169" s="50">
        <f t="shared" si="37"/>
        <v>6.2351724137931033</v>
      </c>
      <c r="AJ169" s="48">
        <v>1873</v>
      </c>
      <c r="AK169" s="50">
        <f t="shared" si="38"/>
        <v>20.3963846237613</v>
      </c>
      <c r="AL169" s="48">
        <v>1593</v>
      </c>
      <c r="AM169" s="50">
        <f t="shared" si="39"/>
        <v>17.347272133289774</v>
      </c>
      <c r="AN169" s="48"/>
      <c r="AO169" s="48">
        <v>58256</v>
      </c>
      <c r="AP169" s="50">
        <f t="shared" si="40"/>
        <v>6.3438963301753244</v>
      </c>
      <c r="AQ169" s="50">
        <f t="shared" si="41"/>
        <v>3.2217675035947351</v>
      </c>
      <c r="AR169" s="48">
        <v>389</v>
      </c>
      <c r="AS169" s="48"/>
      <c r="AT169" s="48">
        <v>0</v>
      </c>
      <c r="AU169" s="48">
        <f t="shared" si="31"/>
        <v>389</v>
      </c>
      <c r="AV169" s="48" t="s">
        <v>60</v>
      </c>
      <c r="AW169" s="48"/>
      <c r="AX169" s="48">
        <v>6487</v>
      </c>
      <c r="AY169" s="48">
        <v>21470</v>
      </c>
      <c r="AZ169" s="50">
        <f t="shared" si="42"/>
        <v>2.3380158989437003</v>
      </c>
      <c r="BA169" s="48">
        <v>4.5999999999999996</v>
      </c>
      <c r="BB169" s="50">
        <f t="shared" si="43"/>
        <v>1.0018512468692149</v>
      </c>
      <c r="BC169" s="48">
        <v>18</v>
      </c>
      <c r="BD169" s="52"/>
    </row>
    <row r="170" spans="1:56" x14ac:dyDescent="0.25">
      <c r="A170" s="47" t="s">
        <v>570</v>
      </c>
      <c r="B170" s="48">
        <v>13888</v>
      </c>
      <c r="C170" s="48" t="s">
        <v>146</v>
      </c>
      <c r="D170" s="48">
        <v>44320</v>
      </c>
      <c r="E170" s="48" t="s">
        <v>570</v>
      </c>
      <c r="F170" s="48">
        <v>44192</v>
      </c>
      <c r="G170" s="48">
        <v>244400586</v>
      </c>
      <c r="H170" s="48" t="s">
        <v>179</v>
      </c>
      <c r="I170" s="48">
        <v>1</v>
      </c>
      <c r="J170" s="48" t="s">
        <v>59</v>
      </c>
      <c r="K170" s="48" t="s">
        <v>571</v>
      </c>
      <c r="L170" s="48">
        <v>2607</v>
      </c>
      <c r="M170" s="48">
        <v>10</v>
      </c>
      <c r="N170" s="48">
        <v>10</v>
      </c>
      <c r="O170" s="48">
        <v>2</v>
      </c>
      <c r="P170" s="48" t="s">
        <v>62</v>
      </c>
      <c r="Q170" s="48" t="s">
        <v>572</v>
      </c>
      <c r="R170" s="48">
        <v>110</v>
      </c>
      <c r="S170" s="49">
        <f t="shared" si="32"/>
        <v>4.2194092827004218E-2</v>
      </c>
      <c r="T170" s="48">
        <v>8891</v>
      </c>
      <c r="U170" s="48">
        <v>482</v>
      </c>
      <c r="V170" s="48">
        <v>221</v>
      </c>
      <c r="W170" s="48">
        <v>0</v>
      </c>
      <c r="X170" s="48">
        <v>502</v>
      </c>
      <c r="Y170" s="48">
        <v>21</v>
      </c>
      <c r="Z170" s="48">
        <v>0</v>
      </c>
      <c r="AA170" s="48">
        <v>0</v>
      </c>
      <c r="AB170" s="48">
        <v>13</v>
      </c>
      <c r="AC170" s="48">
        <f t="shared" si="30"/>
        <v>9614</v>
      </c>
      <c r="AD170" s="50">
        <f t="shared" si="33"/>
        <v>3.6877637130801686</v>
      </c>
      <c r="AE170" s="51">
        <f t="shared" si="34"/>
        <v>87.4</v>
      </c>
      <c r="AF170" s="48">
        <f>U170+W170+Y170+AA170</f>
        <v>503</v>
      </c>
      <c r="AG170" s="51">
        <f t="shared" si="35"/>
        <v>19.294207901802839</v>
      </c>
      <c r="AH170" s="51">
        <f t="shared" si="36"/>
        <v>19.113320079522861</v>
      </c>
      <c r="AI170" s="50">
        <f t="shared" si="37"/>
        <v>9.5566600397614305</v>
      </c>
      <c r="AJ170" s="48">
        <v>1083</v>
      </c>
      <c r="AK170" s="50">
        <f t="shared" si="38"/>
        <v>41.54200230149597</v>
      </c>
      <c r="AL170" s="48">
        <v>256</v>
      </c>
      <c r="AM170" s="50">
        <f t="shared" si="39"/>
        <v>9.8197161488300733</v>
      </c>
      <c r="AN170" s="48"/>
      <c r="AO170" s="48">
        <v>5471</v>
      </c>
      <c r="AP170" s="50">
        <f t="shared" si="40"/>
        <v>2.0985807441503646</v>
      </c>
      <c r="AQ170" s="50">
        <f t="shared" si="41"/>
        <v>0.56906594549615142</v>
      </c>
      <c r="AR170" s="48">
        <v>803</v>
      </c>
      <c r="AS170" s="48"/>
      <c r="AT170" s="48">
        <v>36</v>
      </c>
      <c r="AU170" s="48">
        <f t="shared" si="31"/>
        <v>839</v>
      </c>
      <c r="AV170" s="48" t="s">
        <v>60</v>
      </c>
      <c r="AW170" s="48"/>
      <c r="AX170" s="48">
        <v>3200</v>
      </c>
      <c r="AY170" s="48">
        <v>4753</v>
      </c>
      <c r="AZ170" s="50">
        <f t="shared" si="42"/>
        <v>1.823168392788646</v>
      </c>
      <c r="BA170" s="48">
        <v>0.85</v>
      </c>
      <c r="BB170" s="50">
        <f t="shared" si="43"/>
        <v>0.65209052550824698</v>
      </c>
      <c r="BC170" s="48">
        <v>8</v>
      </c>
      <c r="BD170" s="52"/>
    </row>
    <row r="171" spans="1:56" x14ac:dyDescent="0.25">
      <c r="A171" s="47" t="s">
        <v>573</v>
      </c>
      <c r="B171" s="48">
        <v>4463</v>
      </c>
      <c r="C171" s="48" t="s">
        <v>574</v>
      </c>
      <c r="D171" s="48">
        <v>44880</v>
      </c>
      <c r="E171" s="48" t="s">
        <v>573</v>
      </c>
      <c r="F171" s="48">
        <v>44194</v>
      </c>
      <c r="G171" s="48">
        <v>244400404</v>
      </c>
      <c r="H171" s="48" t="s">
        <v>86</v>
      </c>
      <c r="I171" s="48">
        <v>1</v>
      </c>
      <c r="J171" s="48" t="s">
        <v>59</v>
      </c>
      <c r="K171" s="48" t="s">
        <v>575</v>
      </c>
      <c r="L171" s="48">
        <v>8615</v>
      </c>
      <c r="M171" s="48">
        <v>14</v>
      </c>
      <c r="N171" s="48">
        <v>65</v>
      </c>
      <c r="O171" s="48">
        <v>7</v>
      </c>
      <c r="P171" s="48" t="s">
        <v>62</v>
      </c>
      <c r="Q171" s="48" t="s">
        <v>198</v>
      </c>
      <c r="R171" s="48">
        <v>482</v>
      </c>
      <c r="S171" s="49">
        <f t="shared" si="32"/>
        <v>5.5948926291352293E-2</v>
      </c>
      <c r="T171" s="48">
        <v>14600</v>
      </c>
      <c r="U171" s="48">
        <v>1396</v>
      </c>
      <c r="V171" s="48">
        <v>250</v>
      </c>
      <c r="W171" s="48">
        <v>15</v>
      </c>
      <c r="X171" s="48">
        <v>299</v>
      </c>
      <c r="Y171" s="48">
        <v>79</v>
      </c>
      <c r="Z171" s="48">
        <v>0</v>
      </c>
      <c r="AA171" s="48">
        <v>0</v>
      </c>
      <c r="AB171" s="48">
        <v>53</v>
      </c>
      <c r="AC171" s="48">
        <f t="shared" si="30"/>
        <v>15149</v>
      </c>
      <c r="AD171" s="50">
        <f t="shared" si="33"/>
        <v>1.7584445734184562</v>
      </c>
      <c r="AE171" s="51">
        <f t="shared" si="34"/>
        <v>31.429460580912863</v>
      </c>
      <c r="AF171" s="48">
        <f>U171+W171+Y171+AA171</f>
        <v>1490</v>
      </c>
      <c r="AG171" s="51">
        <f t="shared" si="35"/>
        <v>17.295414973882764</v>
      </c>
      <c r="AH171" s="51">
        <f t="shared" si="36"/>
        <v>10.167114093959732</v>
      </c>
      <c r="AI171" s="50">
        <f t="shared" si="37"/>
        <v>5.0835570469798661</v>
      </c>
      <c r="AJ171" s="48">
        <v>2447</v>
      </c>
      <c r="AK171" s="50">
        <f t="shared" si="38"/>
        <v>28.403946604759142</v>
      </c>
      <c r="AL171" s="48">
        <v>1645</v>
      </c>
      <c r="AM171" s="50">
        <f t="shared" si="39"/>
        <v>19.09460243760882</v>
      </c>
      <c r="AN171" s="48"/>
      <c r="AO171" s="48">
        <v>37328</v>
      </c>
      <c r="AP171" s="50">
        <f t="shared" si="40"/>
        <v>4.3329077190946022</v>
      </c>
      <c r="AQ171" s="50">
        <f t="shared" si="41"/>
        <v>2.4640570334675558</v>
      </c>
      <c r="AR171" s="48"/>
      <c r="AS171" s="48"/>
      <c r="AT171" s="48"/>
      <c r="AU171" s="48">
        <f t="shared" si="31"/>
        <v>0</v>
      </c>
      <c r="AV171" s="48" t="s">
        <v>60</v>
      </c>
      <c r="AW171" s="48"/>
      <c r="AX171" s="48">
        <v>7400</v>
      </c>
      <c r="AY171" s="48">
        <v>20500</v>
      </c>
      <c r="AZ171" s="50">
        <f t="shared" si="42"/>
        <v>2.3795705165409169</v>
      </c>
      <c r="BA171" s="48">
        <v>2.5</v>
      </c>
      <c r="BB171" s="50">
        <f t="shared" si="43"/>
        <v>0.5803830528148578</v>
      </c>
      <c r="BC171" s="48">
        <v>22</v>
      </c>
      <c r="BD171" s="52"/>
    </row>
    <row r="172" spans="1:56" x14ac:dyDescent="0.25">
      <c r="A172" s="47" t="s">
        <v>576</v>
      </c>
      <c r="B172" s="48">
        <v>1889</v>
      </c>
      <c r="C172" s="48" t="s">
        <v>577</v>
      </c>
      <c r="D172" s="48">
        <v>44260</v>
      </c>
      <c r="E172" s="48" t="s">
        <v>576</v>
      </c>
      <c r="F172" s="48">
        <v>44195</v>
      </c>
      <c r="G172" s="48">
        <v>200072734</v>
      </c>
      <c r="H172" s="48" t="s">
        <v>111</v>
      </c>
      <c r="I172" s="48">
        <v>1</v>
      </c>
      <c r="J172" s="48" t="s">
        <v>59</v>
      </c>
      <c r="K172" s="48" t="s">
        <v>133</v>
      </c>
      <c r="L172" s="48">
        <v>9054</v>
      </c>
      <c r="M172" s="48">
        <v>17.5</v>
      </c>
      <c r="N172" s="48">
        <v>20</v>
      </c>
      <c r="O172" s="48">
        <v>4</v>
      </c>
      <c r="P172" s="48" t="s">
        <v>62</v>
      </c>
      <c r="Q172" s="48" t="s">
        <v>113</v>
      </c>
      <c r="R172" s="48">
        <v>287</v>
      </c>
      <c r="S172" s="49">
        <f t="shared" si="32"/>
        <v>3.1698696708637064E-2</v>
      </c>
      <c r="T172" s="48">
        <v>11630</v>
      </c>
      <c r="U172" s="48">
        <v>1478</v>
      </c>
      <c r="V172" s="48">
        <v>1922</v>
      </c>
      <c r="W172" s="48">
        <v>146</v>
      </c>
      <c r="X172" s="48">
        <v>1631</v>
      </c>
      <c r="Y172" s="48">
        <v>203</v>
      </c>
      <c r="Z172" s="48">
        <v>49</v>
      </c>
      <c r="AA172" s="48">
        <v>14</v>
      </c>
      <c r="AB172" s="48">
        <v>50</v>
      </c>
      <c r="AC172" s="48">
        <f t="shared" si="30"/>
        <v>15232</v>
      </c>
      <c r="AD172" s="50">
        <f t="shared" si="33"/>
        <v>1.6823503423901038</v>
      </c>
      <c r="AE172" s="51">
        <f t="shared" si="34"/>
        <v>53.073170731707314</v>
      </c>
      <c r="AF172" s="48">
        <f>U172+W172+Y172+AA172</f>
        <v>1841</v>
      </c>
      <c r="AG172" s="51">
        <f t="shared" si="35"/>
        <v>20.33355423017451</v>
      </c>
      <c r="AH172" s="51">
        <f t="shared" si="36"/>
        <v>8.2737642585551328</v>
      </c>
      <c r="AI172" s="50">
        <f t="shared" si="37"/>
        <v>4.1368821292775664</v>
      </c>
      <c r="AJ172" s="48"/>
      <c r="AK172" s="50">
        <f t="shared" si="38"/>
        <v>0</v>
      </c>
      <c r="AL172" s="48">
        <v>1601</v>
      </c>
      <c r="AM172" s="50">
        <f t="shared" si="39"/>
        <v>17.682792136072454</v>
      </c>
      <c r="AN172" s="48">
        <v>14157</v>
      </c>
      <c r="AO172" s="48">
        <v>54645</v>
      </c>
      <c r="AP172" s="50">
        <f t="shared" si="40"/>
        <v>6.0354539430086147</v>
      </c>
      <c r="AQ172" s="50">
        <f t="shared" si="41"/>
        <v>3.5875131302521011</v>
      </c>
      <c r="AR172" s="48">
        <v>755</v>
      </c>
      <c r="AS172" s="48">
        <v>28</v>
      </c>
      <c r="AT172" s="48">
        <v>134</v>
      </c>
      <c r="AU172" s="48">
        <f t="shared" si="31"/>
        <v>917</v>
      </c>
      <c r="AV172" s="48" t="s">
        <v>60</v>
      </c>
      <c r="AW172" s="48"/>
      <c r="AX172" s="58">
        <v>6239</v>
      </c>
      <c r="AY172" s="58">
        <v>35070</v>
      </c>
      <c r="AZ172" s="50">
        <f t="shared" si="42"/>
        <v>3.8734261100066267</v>
      </c>
      <c r="BA172" s="58">
        <v>3</v>
      </c>
      <c r="BB172" s="50">
        <f t="shared" si="43"/>
        <v>0.66269052352551361</v>
      </c>
      <c r="BC172" s="48">
        <v>8</v>
      </c>
      <c r="BD172" s="52" t="s">
        <v>62</v>
      </c>
    </row>
    <row r="173" spans="1:56" x14ac:dyDescent="0.25">
      <c r="A173" s="47" t="s">
        <v>578</v>
      </c>
      <c r="B173" s="48">
        <v>4733</v>
      </c>
      <c r="C173" s="48" t="s">
        <v>579</v>
      </c>
      <c r="D173" s="48">
        <v>44530</v>
      </c>
      <c r="E173" s="48" t="s">
        <v>578</v>
      </c>
      <c r="F173" s="48">
        <v>44196</v>
      </c>
      <c r="G173" s="48">
        <v>200000438</v>
      </c>
      <c r="H173" s="48" t="s">
        <v>187</v>
      </c>
      <c r="I173" s="48">
        <v>1</v>
      </c>
      <c r="J173" s="48" t="s">
        <v>59</v>
      </c>
      <c r="K173" s="48" t="s">
        <v>188</v>
      </c>
      <c r="L173" s="48">
        <v>1655</v>
      </c>
      <c r="M173" s="48">
        <v>9</v>
      </c>
      <c r="N173" s="48">
        <v>16</v>
      </c>
      <c r="O173" s="48">
        <v>3</v>
      </c>
      <c r="P173" s="48" t="s">
        <v>60</v>
      </c>
      <c r="Q173" s="48" t="s">
        <v>189</v>
      </c>
      <c r="R173" s="48">
        <v>186</v>
      </c>
      <c r="S173" s="49">
        <f t="shared" si="32"/>
        <v>0.11238670694864049</v>
      </c>
      <c r="T173" s="48">
        <v>4071</v>
      </c>
      <c r="U173" s="48">
        <v>287</v>
      </c>
      <c r="V173" s="48">
        <v>112</v>
      </c>
      <c r="W173" s="48">
        <v>0</v>
      </c>
      <c r="X173" s="48">
        <v>93</v>
      </c>
      <c r="Y173" s="48">
        <v>0</v>
      </c>
      <c r="Z173" s="48">
        <v>0</v>
      </c>
      <c r="AA173" s="48">
        <v>0</v>
      </c>
      <c r="AB173" s="48">
        <v>8</v>
      </c>
      <c r="AC173" s="48">
        <f t="shared" si="30"/>
        <v>4276</v>
      </c>
      <c r="AD173" s="50">
        <f t="shared" si="33"/>
        <v>2.5836858006042296</v>
      </c>
      <c r="AE173" s="51">
        <f t="shared" si="34"/>
        <v>22.989247311827956</v>
      </c>
      <c r="AF173" s="48">
        <f>U173+W173+Y173+AA173</f>
        <v>287</v>
      </c>
      <c r="AG173" s="51">
        <f t="shared" si="35"/>
        <v>17.341389728096676</v>
      </c>
      <c r="AH173" s="51">
        <f t="shared" si="36"/>
        <v>14.898954703832752</v>
      </c>
      <c r="AI173" s="50">
        <f t="shared" si="37"/>
        <v>7.4494773519163759</v>
      </c>
      <c r="AJ173" s="48"/>
      <c r="AK173" s="50">
        <f t="shared" si="38"/>
        <v>0</v>
      </c>
      <c r="AL173" s="48">
        <v>94</v>
      </c>
      <c r="AM173" s="50">
        <f t="shared" si="39"/>
        <v>5.6797583081570995</v>
      </c>
      <c r="AN173" s="48"/>
      <c r="AO173" s="48">
        <v>2381</v>
      </c>
      <c r="AP173" s="50">
        <f t="shared" si="40"/>
        <v>1.4386706948640484</v>
      </c>
      <c r="AQ173" s="50">
        <f t="shared" si="41"/>
        <v>0.55682881197380729</v>
      </c>
      <c r="AR173" s="48">
        <v>431</v>
      </c>
      <c r="AS173" s="48">
        <v>0</v>
      </c>
      <c r="AT173" s="48">
        <v>0</v>
      </c>
      <c r="AU173" s="48">
        <f t="shared" si="31"/>
        <v>431</v>
      </c>
      <c r="AV173" s="48" t="s">
        <v>60</v>
      </c>
      <c r="AW173" s="48"/>
      <c r="AX173" s="58">
        <v>172</v>
      </c>
      <c r="AY173" s="58">
        <v>5447</v>
      </c>
      <c r="AZ173" s="50">
        <f t="shared" si="42"/>
        <v>3.291238670694864</v>
      </c>
      <c r="BA173" s="58">
        <v>0.7</v>
      </c>
      <c r="BB173" s="50">
        <f t="shared" si="43"/>
        <v>0.84592145015105735</v>
      </c>
      <c r="BC173" s="48">
        <v>5</v>
      </c>
      <c r="BD173" s="52" t="s">
        <v>60</v>
      </c>
    </row>
    <row r="174" spans="1:56" x14ac:dyDescent="0.25">
      <c r="A174" s="47" t="s">
        <v>580</v>
      </c>
      <c r="B174" s="48">
        <v>1904</v>
      </c>
      <c r="C174" s="48" t="s">
        <v>106</v>
      </c>
      <c r="D174" s="48">
        <v>44240</v>
      </c>
      <c r="E174" s="48" t="s">
        <v>580</v>
      </c>
      <c r="F174" s="48">
        <v>44201</v>
      </c>
      <c r="G174" s="48">
        <v>244400503</v>
      </c>
      <c r="H174" s="48" t="s">
        <v>140</v>
      </c>
      <c r="I174" s="48">
        <v>1</v>
      </c>
      <c r="J174" s="48" t="s">
        <v>59</v>
      </c>
      <c r="K174" s="48" t="s">
        <v>204</v>
      </c>
      <c r="L174" s="48">
        <v>7284</v>
      </c>
      <c r="M174" s="48">
        <v>23</v>
      </c>
      <c r="N174" s="48">
        <v>58</v>
      </c>
      <c r="O174" s="48">
        <v>2</v>
      </c>
      <c r="P174" s="48" t="s">
        <v>60</v>
      </c>
      <c r="Q174" s="48" t="s">
        <v>243</v>
      </c>
      <c r="R174" s="48">
        <v>439</v>
      </c>
      <c r="S174" s="49">
        <f t="shared" si="32"/>
        <v>6.026908292147172E-2</v>
      </c>
      <c r="T174" s="48">
        <v>13331</v>
      </c>
      <c r="U174" s="48">
        <v>1025</v>
      </c>
      <c r="V174" s="48">
        <v>300</v>
      </c>
      <c r="W174" s="48">
        <v>27</v>
      </c>
      <c r="X174" s="48">
        <v>1402</v>
      </c>
      <c r="Y174" s="48">
        <v>146</v>
      </c>
      <c r="Z174" s="48">
        <v>14</v>
      </c>
      <c r="AA174" s="48">
        <v>1</v>
      </c>
      <c r="AB174" s="48">
        <v>41</v>
      </c>
      <c r="AC174" s="48">
        <f t="shared" si="30"/>
        <v>15047</v>
      </c>
      <c r="AD174" s="50">
        <f t="shared" si="33"/>
        <v>2.065760571114772</v>
      </c>
      <c r="AE174" s="51">
        <f t="shared" si="34"/>
        <v>34.275626423690206</v>
      </c>
      <c r="AF174" s="48">
        <f>U174+W174+Y174+AA174</f>
        <v>1199</v>
      </c>
      <c r="AG174" s="51">
        <f t="shared" si="35"/>
        <v>16.460735859417902</v>
      </c>
      <c r="AH174" s="51">
        <f t="shared" si="36"/>
        <v>12.549624687239366</v>
      </c>
      <c r="AI174" s="50">
        <f t="shared" si="37"/>
        <v>6.2748123436196828</v>
      </c>
      <c r="AJ174" s="48">
        <v>2563</v>
      </c>
      <c r="AK174" s="50">
        <f t="shared" si="38"/>
        <v>35.186710598572212</v>
      </c>
      <c r="AL174" s="48">
        <v>1587</v>
      </c>
      <c r="AM174" s="50">
        <f t="shared" si="39"/>
        <v>21.787479406919275</v>
      </c>
      <c r="AN174" s="48">
        <v>9163</v>
      </c>
      <c r="AO174" s="59">
        <v>44177</v>
      </c>
      <c r="AP174" s="50">
        <f t="shared" si="40"/>
        <v>6.064936847885777</v>
      </c>
      <c r="AQ174" s="50">
        <f t="shared" si="41"/>
        <v>2.9359340732371901</v>
      </c>
      <c r="AR174" s="48">
        <v>3533</v>
      </c>
      <c r="AS174" s="48"/>
      <c r="AT174" s="48">
        <v>204</v>
      </c>
      <c r="AU174" s="48">
        <f t="shared" si="31"/>
        <v>3737</v>
      </c>
      <c r="AV174" s="48" t="s">
        <v>62</v>
      </c>
      <c r="AW174" s="48" t="s">
        <v>581</v>
      </c>
      <c r="AX174" s="48">
        <v>1200</v>
      </c>
      <c r="AY174" s="48">
        <v>21055</v>
      </c>
      <c r="AZ174" s="50">
        <f t="shared" si="42"/>
        <v>2.89058209774849</v>
      </c>
      <c r="BA174" s="48">
        <v>3.2</v>
      </c>
      <c r="BB174" s="50">
        <f t="shared" si="43"/>
        <v>0.87863811092806154</v>
      </c>
      <c r="BC174" s="48">
        <v>19</v>
      </c>
      <c r="BD174" s="52"/>
    </row>
    <row r="175" spans="1:56" x14ac:dyDescent="0.25">
      <c r="A175" s="47" t="s">
        <v>582</v>
      </c>
      <c r="B175" s="48">
        <v>13889</v>
      </c>
      <c r="C175" s="48" t="s">
        <v>583</v>
      </c>
      <c r="D175" s="48">
        <v>44440</v>
      </c>
      <c r="E175" s="48" t="s">
        <v>582</v>
      </c>
      <c r="F175" s="48">
        <v>44202</v>
      </c>
      <c r="G175" s="48">
        <v>244400552</v>
      </c>
      <c r="H175" s="48" t="s">
        <v>70</v>
      </c>
      <c r="I175" s="48">
        <v>1</v>
      </c>
      <c r="J175" s="48" t="s">
        <v>59</v>
      </c>
      <c r="K175" s="48" t="s">
        <v>71</v>
      </c>
      <c r="L175" s="48">
        <v>1822</v>
      </c>
      <c r="M175" s="48">
        <v>7.5</v>
      </c>
      <c r="N175" s="48">
        <v>4</v>
      </c>
      <c r="O175" s="48">
        <v>0</v>
      </c>
      <c r="P175" s="48" t="s">
        <v>62</v>
      </c>
      <c r="Q175" s="48" t="s">
        <v>72</v>
      </c>
      <c r="R175" s="48">
        <v>75</v>
      </c>
      <c r="S175" s="49">
        <f t="shared" si="32"/>
        <v>4.1163556531284305E-2</v>
      </c>
      <c r="T175" s="48">
        <v>3504</v>
      </c>
      <c r="U175" s="48">
        <v>227</v>
      </c>
      <c r="V175" s="48">
        <v>9</v>
      </c>
      <c r="W175" s="48">
        <v>1</v>
      </c>
      <c r="X175" s="48">
        <v>119</v>
      </c>
      <c r="Y175" s="48">
        <v>27</v>
      </c>
      <c r="Z175" s="48">
        <v>0</v>
      </c>
      <c r="AA175" s="48">
        <v>0</v>
      </c>
      <c r="AB175" s="48">
        <v>31</v>
      </c>
      <c r="AC175" s="48">
        <f t="shared" si="30"/>
        <v>3632</v>
      </c>
      <c r="AD175" s="50">
        <f t="shared" si="33"/>
        <v>1.9934138309549945</v>
      </c>
      <c r="AE175" s="51">
        <f t="shared" si="34"/>
        <v>48.426666666666669</v>
      </c>
      <c r="AF175" s="48">
        <f>U175+W175+Y175+AA175</f>
        <v>255</v>
      </c>
      <c r="AG175" s="51">
        <f t="shared" si="35"/>
        <v>13.995609220636663</v>
      </c>
      <c r="AH175" s="51">
        <f t="shared" si="36"/>
        <v>14.24313725490196</v>
      </c>
      <c r="AI175" s="50">
        <f t="shared" si="37"/>
        <v>7.12156862745098</v>
      </c>
      <c r="AJ175" s="48"/>
      <c r="AK175" s="50">
        <f t="shared" si="38"/>
        <v>0</v>
      </c>
      <c r="AL175" s="48">
        <v>226</v>
      </c>
      <c r="AM175" s="50">
        <f t="shared" si="39"/>
        <v>12.403951701427003</v>
      </c>
      <c r="AN175" s="48"/>
      <c r="AO175" s="48">
        <v>2420</v>
      </c>
      <c r="AP175" s="50">
        <f t="shared" si="40"/>
        <v>1.3282107574094402</v>
      </c>
      <c r="AQ175" s="50">
        <f t="shared" si="41"/>
        <v>0.66629955947136565</v>
      </c>
      <c r="AR175" s="48"/>
      <c r="AS175" s="48"/>
      <c r="AT175" s="48"/>
      <c r="AU175" s="48">
        <f t="shared" si="31"/>
        <v>0</v>
      </c>
      <c r="AV175" s="48" t="s">
        <v>62</v>
      </c>
      <c r="AW175" s="48" t="s">
        <v>73</v>
      </c>
      <c r="AX175" s="58">
        <v>268</v>
      </c>
      <c r="AY175" s="58">
        <v>2721</v>
      </c>
      <c r="AZ175" s="50">
        <f t="shared" si="42"/>
        <v>1.4934138309549945</v>
      </c>
      <c r="BA175" s="48">
        <v>0.2</v>
      </c>
      <c r="BB175" s="50">
        <f t="shared" si="43"/>
        <v>0.21953896816684962</v>
      </c>
      <c r="BC175" s="58">
        <v>2</v>
      </c>
      <c r="BD175" s="52" t="s">
        <v>60</v>
      </c>
    </row>
    <row r="176" spans="1:56" x14ac:dyDescent="0.25">
      <c r="A176" s="47" t="s">
        <v>584</v>
      </c>
      <c r="B176" s="48">
        <v>1905</v>
      </c>
      <c r="C176" s="48" t="s">
        <v>585</v>
      </c>
      <c r="D176" s="48">
        <v>44470</v>
      </c>
      <c r="E176" s="48" t="s">
        <v>584</v>
      </c>
      <c r="F176" s="48">
        <v>44204</v>
      </c>
      <c r="G176" s="48">
        <v>244400404</v>
      </c>
      <c r="H176" s="48" t="s">
        <v>86</v>
      </c>
      <c r="I176" s="48">
        <v>1</v>
      </c>
      <c r="J176" s="48" t="s">
        <v>59</v>
      </c>
      <c r="K176" s="48" t="s">
        <v>586</v>
      </c>
      <c r="L176" s="48">
        <v>10437</v>
      </c>
      <c r="M176" s="48">
        <v>16</v>
      </c>
      <c r="N176" s="48">
        <v>22</v>
      </c>
      <c r="O176" s="48">
        <v>2</v>
      </c>
      <c r="P176" s="48" t="s">
        <v>60</v>
      </c>
      <c r="Q176" s="48" t="s">
        <v>453</v>
      </c>
      <c r="R176" s="48">
        <v>562</v>
      </c>
      <c r="S176" s="49">
        <f t="shared" si="32"/>
        <v>5.3846890869023667E-2</v>
      </c>
      <c r="T176" s="48">
        <v>14651</v>
      </c>
      <c r="U176" s="48">
        <v>1808</v>
      </c>
      <c r="V176" s="48">
        <v>410</v>
      </c>
      <c r="W176" s="48">
        <v>51</v>
      </c>
      <c r="X176" s="48">
        <v>1242</v>
      </c>
      <c r="Y176" s="48">
        <v>282</v>
      </c>
      <c r="Z176" s="48">
        <v>0</v>
      </c>
      <c r="AA176" s="48">
        <v>0</v>
      </c>
      <c r="AB176" s="48">
        <v>40</v>
      </c>
      <c r="AC176" s="48">
        <f t="shared" si="30"/>
        <v>16303</v>
      </c>
      <c r="AD176" s="50">
        <f t="shared" si="33"/>
        <v>1.5620389000670691</v>
      </c>
      <c r="AE176" s="51">
        <f t="shared" si="34"/>
        <v>29.008896797153024</v>
      </c>
      <c r="AF176" s="48">
        <f>U176+W176+Y176+AA176</f>
        <v>2141</v>
      </c>
      <c r="AG176" s="51">
        <f t="shared" si="35"/>
        <v>20.513557535690332</v>
      </c>
      <c r="AH176" s="51">
        <f t="shared" si="36"/>
        <v>7.6146660439047178</v>
      </c>
      <c r="AI176" s="50">
        <f t="shared" si="37"/>
        <v>3.8073330219523589</v>
      </c>
      <c r="AJ176" s="48">
        <v>2088</v>
      </c>
      <c r="AK176" s="50">
        <f t="shared" si="38"/>
        <v>20.005748778384593</v>
      </c>
      <c r="AL176" s="48">
        <v>1442</v>
      </c>
      <c r="AM176" s="50">
        <f t="shared" si="39"/>
        <v>13.816230717639169</v>
      </c>
      <c r="AN176" s="48"/>
      <c r="AO176" s="59">
        <v>35523</v>
      </c>
      <c r="AP176" s="50">
        <f t="shared" si="40"/>
        <v>3.4035642425984478</v>
      </c>
      <c r="AQ176" s="50">
        <f t="shared" si="41"/>
        <v>2.1789241243942832</v>
      </c>
      <c r="AR176" s="48">
        <v>2</v>
      </c>
      <c r="AS176" s="48"/>
      <c r="AT176" s="48">
        <v>456</v>
      </c>
      <c r="AU176" s="48">
        <f t="shared" si="31"/>
        <v>458</v>
      </c>
      <c r="AV176" s="48" t="s">
        <v>60</v>
      </c>
      <c r="AW176" s="48"/>
      <c r="AX176" s="48">
        <v>4100</v>
      </c>
      <c r="AY176" s="48">
        <v>37615</v>
      </c>
      <c r="AZ176" s="50">
        <f t="shared" si="42"/>
        <v>3.6040049822746001</v>
      </c>
      <c r="BA176" s="48">
        <v>1</v>
      </c>
      <c r="BB176" s="50">
        <f t="shared" si="43"/>
        <v>0.19162594615310916</v>
      </c>
      <c r="BC176" s="48">
        <v>43</v>
      </c>
      <c r="BD176" s="52"/>
    </row>
    <row r="177" spans="1:56" x14ac:dyDescent="0.25">
      <c r="A177" s="47" t="s">
        <v>587</v>
      </c>
      <c r="B177" s="48">
        <v>13901</v>
      </c>
      <c r="C177" s="48" t="s">
        <v>588</v>
      </c>
      <c r="D177" s="48">
        <v>44650</v>
      </c>
      <c r="E177" s="48" t="s">
        <v>587</v>
      </c>
      <c r="F177" s="48">
        <v>44206</v>
      </c>
      <c r="G177" s="48">
        <v>200071546</v>
      </c>
      <c r="H177" s="48" t="s">
        <v>172</v>
      </c>
      <c r="I177" s="48">
        <v>1</v>
      </c>
      <c r="J177" s="48" t="s">
        <v>59</v>
      </c>
      <c r="K177" s="48" t="s">
        <v>589</v>
      </c>
      <c r="L177" s="48">
        <v>1876</v>
      </c>
      <c r="M177" s="48">
        <v>4</v>
      </c>
      <c r="N177" s="48">
        <v>6</v>
      </c>
      <c r="O177" s="48">
        <v>0</v>
      </c>
      <c r="P177" s="48" t="s">
        <v>60</v>
      </c>
      <c r="Q177" s="48" t="s">
        <v>590</v>
      </c>
      <c r="R177" s="48">
        <v>60</v>
      </c>
      <c r="S177" s="49">
        <f t="shared" si="32"/>
        <v>3.1982942430703626E-2</v>
      </c>
      <c r="T177" s="48">
        <v>1128</v>
      </c>
      <c r="U177" s="48"/>
      <c r="V177" s="48">
        <v>0</v>
      </c>
      <c r="W177" s="48">
        <v>0</v>
      </c>
      <c r="X177" s="48">
        <v>0</v>
      </c>
      <c r="Y177" s="48">
        <v>0</v>
      </c>
      <c r="Z177" s="48">
        <v>0</v>
      </c>
      <c r="AA177" s="48">
        <v>0</v>
      </c>
      <c r="AB177" s="48">
        <v>0</v>
      </c>
      <c r="AC177" s="48">
        <f t="shared" si="30"/>
        <v>1128</v>
      </c>
      <c r="AD177" s="50">
        <f t="shared" si="33"/>
        <v>0.6012793176972282</v>
      </c>
      <c r="AE177" s="51">
        <f t="shared" si="34"/>
        <v>18.8</v>
      </c>
      <c r="AF177" s="48">
        <f>U177+W177+Y177+AA177</f>
        <v>0</v>
      </c>
      <c r="AG177" s="51">
        <f t="shared" si="35"/>
        <v>0</v>
      </c>
      <c r="AH177" s="51" t="e">
        <f t="shared" si="36"/>
        <v>#DIV/0!</v>
      </c>
      <c r="AI177" s="50" t="e">
        <f t="shared" si="37"/>
        <v>#DIV/0!</v>
      </c>
      <c r="AJ177" s="48"/>
      <c r="AK177" s="50">
        <f t="shared" si="38"/>
        <v>0</v>
      </c>
      <c r="AL177" s="48">
        <v>60</v>
      </c>
      <c r="AM177" s="50">
        <f t="shared" si="39"/>
        <v>3.1982942430703623</v>
      </c>
      <c r="AN177" s="48"/>
      <c r="AO177" s="48">
        <v>1175</v>
      </c>
      <c r="AP177" s="50">
        <f t="shared" si="40"/>
        <v>0.62633262260127931</v>
      </c>
      <c r="AQ177" s="50">
        <f t="shared" si="41"/>
        <v>1.0416666666666667</v>
      </c>
      <c r="AR177" s="48">
        <v>552</v>
      </c>
      <c r="AS177" s="48">
        <v>0</v>
      </c>
      <c r="AT177" s="48">
        <v>0</v>
      </c>
      <c r="AU177" s="48">
        <f t="shared" si="31"/>
        <v>552</v>
      </c>
      <c r="AV177" s="48" t="s">
        <v>60</v>
      </c>
      <c r="AW177" s="48"/>
      <c r="AX177" s="48">
        <v>0</v>
      </c>
      <c r="AY177" s="48">
        <v>898</v>
      </c>
      <c r="AZ177" s="50">
        <f t="shared" si="42"/>
        <v>0.47867803837953093</v>
      </c>
      <c r="BA177" s="48">
        <v>0</v>
      </c>
      <c r="BB177" s="50">
        <f t="shared" si="43"/>
        <v>0</v>
      </c>
      <c r="BC177" s="48">
        <v>7</v>
      </c>
      <c r="BD177" s="52" t="s">
        <v>60</v>
      </c>
    </row>
    <row r="178" spans="1:56" x14ac:dyDescent="0.25">
      <c r="A178" s="47" t="s">
        <v>591</v>
      </c>
      <c r="B178" s="48">
        <v>13891</v>
      </c>
      <c r="C178" s="48" t="s">
        <v>592</v>
      </c>
      <c r="D178" s="48">
        <v>44440</v>
      </c>
      <c r="E178" s="48" t="s">
        <v>591</v>
      </c>
      <c r="F178" s="48">
        <v>44207</v>
      </c>
      <c r="G178" s="48">
        <v>244400552</v>
      </c>
      <c r="H178" s="48" t="s">
        <v>70</v>
      </c>
      <c r="I178" s="48">
        <v>1</v>
      </c>
      <c r="J178" s="48" t="s">
        <v>59</v>
      </c>
      <c r="K178" s="48" t="s">
        <v>71</v>
      </c>
      <c r="L178" s="48">
        <v>1095</v>
      </c>
      <c r="M178" s="48">
        <v>6</v>
      </c>
      <c r="N178" s="48">
        <v>10</v>
      </c>
      <c r="O178" s="48">
        <v>0</v>
      </c>
      <c r="P178" s="48" t="s">
        <v>62</v>
      </c>
      <c r="Q178" s="48" t="s">
        <v>72</v>
      </c>
      <c r="R178" s="48">
        <v>120</v>
      </c>
      <c r="S178" s="49">
        <f t="shared" si="32"/>
        <v>0.1095890410958904</v>
      </c>
      <c r="T178" s="48">
        <v>4812</v>
      </c>
      <c r="U178" s="48">
        <v>298</v>
      </c>
      <c r="V178" s="48">
        <v>14</v>
      </c>
      <c r="W178" s="48">
        <v>6</v>
      </c>
      <c r="X178" s="48">
        <v>415</v>
      </c>
      <c r="Y178" s="48">
        <v>54</v>
      </c>
      <c r="Z178" s="48">
        <v>0</v>
      </c>
      <c r="AA178" s="48">
        <v>0</v>
      </c>
      <c r="AB178" s="48">
        <v>39</v>
      </c>
      <c r="AC178" s="48">
        <f t="shared" si="30"/>
        <v>5241</v>
      </c>
      <c r="AD178" s="50">
        <f t="shared" si="33"/>
        <v>4.7863013698630139</v>
      </c>
      <c r="AE178" s="51">
        <f t="shared" si="34"/>
        <v>43.674999999999997</v>
      </c>
      <c r="AF178" s="48">
        <f>U178+W178+Y178+AA178</f>
        <v>358</v>
      </c>
      <c r="AG178" s="51">
        <f t="shared" si="35"/>
        <v>32.694063926940636</v>
      </c>
      <c r="AH178" s="51">
        <f t="shared" si="36"/>
        <v>14.639664804469273</v>
      </c>
      <c r="AI178" s="50">
        <f t="shared" si="37"/>
        <v>7.3198324022346366</v>
      </c>
      <c r="AJ178" s="48"/>
      <c r="AK178" s="50">
        <f t="shared" si="38"/>
        <v>0</v>
      </c>
      <c r="AL178" s="48">
        <v>202</v>
      </c>
      <c r="AM178" s="50">
        <f t="shared" si="39"/>
        <v>18.447488584474886</v>
      </c>
      <c r="AN178" s="48"/>
      <c r="AO178" s="48">
        <v>3763</v>
      </c>
      <c r="AP178" s="50">
        <f t="shared" si="40"/>
        <v>3.4365296803652967</v>
      </c>
      <c r="AQ178" s="50">
        <f t="shared" si="41"/>
        <v>0.71799274947529101</v>
      </c>
      <c r="AR178" s="48"/>
      <c r="AS178" s="48"/>
      <c r="AT178" s="48"/>
      <c r="AU178" s="48">
        <f t="shared" si="31"/>
        <v>0</v>
      </c>
      <c r="AV178" s="48" t="s">
        <v>62</v>
      </c>
      <c r="AW178" s="48" t="s">
        <v>73</v>
      </c>
      <c r="AX178" s="58">
        <v>417</v>
      </c>
      <c r="AY178" s="58">
        <v>3821</v>
      </c>
      <c r="AZ178" s="50">
        <f t="shared" si="42"/>
        <v>3.4894977168949772</v>
      </c>
      <c r="BA178" s="48">
        <v>0.3</v>
      </c>
      <c r="BB178" s="50">
        <f t="shared" si="43"/>
        <v>0.54794520547945202</v>
      </c>
      <c r="BC178" s="58">
        <v>4</v>
      </c>
      <c r="BD178" s="52" t="s">
        <v>60</v>
      </c>
    </row>
    <row r="179" spans="1:56" x14ac:dyDescent="0.25">
      <c r="A179" s="47" t="s">
        <v>593</v>
      </c>
      <c r="B179" s="48">
        <v>5712</v>
      </c>
      <c r="C179" s="48" t="s">
        <v>594</v>
      </c>
      <c r="D179" s="48">
        <v>44170</v>
      </c>
      <c r="E179" s="48" t="s">
        <v>593</v>
      </c>
      <c r="F179" s="48">
        <v>44208</v>
      </c>
      <c r="G179" s="48">
        <v>244400537</v>
      </c>
      <c r="H179" s="48" t="s">
        <v>58</v>
      </c>
      <c r="I179" s="48">
        <v>1</v>
      </c>
      <c r="J179" s="48" t="s">
        <v>59</v>
      </c>
      <c r="K179" s="48"/>
      <c r="L179" s="48">
        <v>913</v>
      </c>
      <c r="M179" s="48">
        <v>6</v>
      </c>
      <c r="N179" s="48">
        <v>10</v>
      </c>
      <c r="O179" s="48">
        <v>1</v>
      </c>
      <c r="P179" s="48" t="s">
        <v>60</v>
      </c>
      <c r="Q179" s="48" t="s">
        <v>61</v>
      </c>
      <c r="R179" s="48">
        <v>47</v>
      </c>
      <c r="S179" s="49">
        <f t="shared" si="32"/>
        <v>5.1478641840087623E-2</v>
      </c>
      <c r="T179" s="48">
        <v>1962</v>
      </c>
      <c r="U179" s="48">
        <v>120</v>
      </c>
      <c r="V179" s="48">
        <v>0</v>
      </c>
      <c r="W179" s="48">
        <v>0</v>
      </c>
      <c r="X179" s="48">
        <v>51</v>
      </c>
      <c r="Y179" s="48">
        <v>0</v>
      </c>
      <c r="Z179" s="48">
        <v>0</v>
      </c>
      <c r="AA179" s="48">
        <v>0</v>
      </c>
      <c r="AB179" s="48">
        <v>3</v>
      </c>
      <c r="AC179" s="48">
        <f t="shared" si="30"/>
        <v>2013</v>
      </c>
      <c r="AD179" s="50">
        <f t="shared" si="33"/>
        <v>2.2048192771084336</v>
      </c>
      <c r="AE179" s="51">
        <f t="shared" si="34"/>
        <v>42.829787234042556</v>
      </c>
      <c r="AF179" s="48">
        <f>U179+W179+Y179+AA179</f>
        <v>120</v>
      </c>
      <c r="AG179" s="51">
        <f t="shared" si="35"/>
        <v>13.143483023001096</v>
      </c>
      <c r="AH179" s="51">
        <f t="shared" si="36"/>
        <v>16.774999999999999</v>
      </c>
      <c r="AI179" s="50">
        <f t="shared" si="37"/>
        <v>8.3874999999999993</v>
      </c>
      <c r="AJ179" s="48"/>
      <c r="AK179" s="50">
        <f t="shared" si="38"/>
        <v>0</v>
      </c>
      <c r="AL179" s="48">
        <v>161</v>
      </c>
      <c r="AM179" s="50">
        <f t="shared" si="39"/>
        <v>17.634173055859804</v>
      </c>
      <c r="AN179" s="48">
        <v>788</v>
      </c>
      <c r="AO179" s="48">
        <v>3391</v>
      </c>
      <c r="AP179" s="50">
        <f t="shared" si="40"/>
        <v>3.714129244249726</v>
      </c>
      <c r="AQ179" s="50">
        <f t="shared" si="41"/>
        <v>1.6845504222553402</v>
      </c>
      <c r="AR179" s="48">
        <v>658</v>
      </c>
      <c r="AS179" s="48">
        <v>2</v>
      </c>
      <c r="AT179" s="48">
        <v>21</v>
      </c>
      <c r="AU179" s="48">
        <f t="shared" si="31"/>
        <v>681</v>
      </c>
      <c r="AV179" s="48" t="s">
        <v>62</v>
      </c>
      <c r="AW179" s="48"/>
      <c r="AX179" s="58">
        <v>374</v>
      </c>
      <c r="AY179" s="48">
        <v>1619</v>
      </c>
      <c r="AZ179" s="50">
        <f t="shared" si="42"/>
        <v>1.7732749178532312</v>
      </c>
      <c r="BA179" s="58">
        <v>0.1</v>
      </c>
      <c r="BB179" s="50">
        <f t="shared" si="43"/>
        <v>0.2190580503833516</v>
      </c>
      <c r="BC179" s="48">
        <v>10</v>
      </c>
      <c r="BD179" s="52" t="s">
        <v>60</v>
      </c>
    </row>
    <row r="180" spans="1:56" x14ac:dyDescent="0.25">
      <c r="A180" s="47" t="s">
        <v>595</v>
      </c>
      <c r="B180" s="48">
        <v>1906</v>
      </c>
      <c r="C180" s="48" t="s">
        <v>596</v>
      </c>
      <c r="D180" s="48">
        <v>44119</v>
      </c>
      <c r="E180" s="48" t="s">
        <v>595</v>
      </c>
      <c r="F180" s="48">
        <v>44209</v>
      </c>
      <c r="G180" s="48">
        <v>244400503</v>
      </c>
      <c r="H180" s="48" t="s">
        <v>140</v>
      </c>
      <c r="I180" s="48">
        <v>1</v>
      </c>
      <c r="J180" s="48" t="s">
        <v>59</v>
      </c>
      <c r="K180" s="48" t="s">
        <v>204</v>
      </c>
      <c r="L180" s="48">
        <v>9701</v>
      </c>
      <c r="M180" s="48">
        <v>5</v>
      </c>
      <c r="N180" s="48">
        <v>40</v>
      </c>
      <c r="O180" s="48">
        <v>7</v>
      </c>
      <c r="P180" s="48" t="s">
        <v>62</v>
      </c>
      <c r="Q180" s="48" t="s">
        <v>597</v>
      </c>
      <c r="R180" s="48">
        <v>800</v>
      </c>
      <c r="S180" s="49">
        <f t="shared" si="32"/>
        <v>8.2465725182970823E-2</v>
      </c>
      <c r="T180" s="48">
        <v>25398</v>
      </c>
      <c r="U180" s="48">
        <v>2771</v>
      </c>
      <c r="V180" s="48">
        <v>212</v>
      </c>
      <c r="W180" s="48">
        <v>2</v>
      </c>
      <c r="X180" s="48">
        <v>2196</v>
      </c>
      <c r="Y180" s="48">
        <v>324</v>
      </c>
      <c r="Z180" s="48">
        <v>168</v>
      </c>
      <c r="AA180" s="48">
        <v>95</v>
      </c>
      <c r="AB180" s="48">
        <v>0</v>
      </c>
      <c r="AC180" s="48">
        <f t="shared" si="30"/>
        <v>27974</v>
      </c>
      <c r="AD180" s="50">
        <f t="shared" si="33"/>
        <v>2.8836202453355324</v>
      </c>
      <c r="AE180" s="51">
        <f t="shared" si="34"/>
        <v>34.967500000000001</v>
      </c>
      <c r="AF180" s="48">
        <f>U180+W180+Y180+AA180</f>
        <v>3192</v>
      </c>
      <c r="AG180" s="51">
        <f t="shared" si="35"/>
        <v>32.903824348005358</v>
      </c>
      <c r="AH180" s="51">
        <f t="shared" si="36"/>
        <v>8.7637844611528823</v>
      </c>
      <c r="AI180" s="50">
        <f t="shared" si="37"/>
        <v>4.3818922305764412</v>
      </c>
      <c r="AJ180" s="48">
        <v>4092</v>
      </c>
      <c r="AK180" s="50">
        <f t="shared" si="38"/>
        <v>42.181218431089576</v>
      </c>
      <c r="AL180" s="48">
        <v>2504</v>
      </c>
      <c r="AM180" s="50">
        <f t="shared" si="39"/>
        <v>25.811771982269867</v>
      </c>
      <c r="AN180" s="48">
        <v>21957</v>
      </c>
      <c r="AO180" s="48">
        <v>110814</v>
      </c>
      <c r="AP180" s="50">
        <f t="shared" si="40"/>
        <v>11.422946088032162</v>
      </c>
      <c r="AQ180" s="50">
        <f t="shared" si="41"/>
        <v>3.961321226853507</v>
      </c>
      <c r="AR180" s="48">
        <v>3811</v>
      </c>
      <c r="AS180" s="48"/>
      <c r="AT180" s="48">
        <v>722</v>
      </c>
      <c r="AU180" s="48">
        <f t="shared" si="31"/>
        <v>4533</v>
      </c>
      <c r="AV180" s="48" t="s">
        <v>60</v>
      </c>
      <c r="AW180" s="48"/>
      <c r="AX180" s="48">
        <v>4000</v>
      </c>
      <c r="AY180" s="48">
        <v>31000</v>
      </c>
      <c r="AZ180" s="50">
        <f t="shared" si="42"/>
        <v>3.1955468508401195</v>
      </c>
      <c r="BA180" s="48">
        <v>9.5</v>
      </c>
      <c r="BB180" s="50">
        <f t="shared" si="43"/>
        <v>1.9585609730955571</v>
      </c>
      <c r="BC180" s="48">
        <v>60</v>
      </c>
      <c r="BD180" s="52"/>
    </row>
    <row r="181" spans="1:56" x14ac:dyDescent="0.25">
      <c r="A181" s="47" t="s">
        <v>598</v>
      </c>
      <c r="B181" s="48">
        <v>1907</v>
      </c>
      <c r="C181" s="48" t="s">
        <v>106</v>
      </c>
      <c r="D181" s="48">
        <v>44570</v>
      </c>
      <c r="E181" s="48" t="s">
        <v>598</v>
      </c>
      <c r="F181" s="48">
        <v>44210</v>
      </c>
      <c r="G181" s="48">
        <v>244400644</v>
      </c>
      <c r="H181" s="48" t="s">
        <v>96</v>
      </c>
      <c r="I181" s="48">
        <v>1</v>
      </c>
      <c r="J181" s="48" t="s">
        <v>59</v>
      </c>
      <c r="K181" s="48"/>
      <c r="L181" s="48">
        <v>8006</v>
      </c>
      <c r="M181" s="48">
        <v>19</v>
      </c>
      <c r="N181" s="48">
        <v>38</v>
      </c>
      <c r="O181" s="48">
        <v>2</v>
      </c>
      <c r="P181" s="48" t="s">
        <v>62</v>
      </c>
      <c r="Q181" s="48" t="s">
        <v>599</v>
      </c>
      <c r="R181" s="48">
        <v>324</v>
      </c>
      <c r="S181" s="49">
        <f t="shared" si="32"/>
        <v>4.0469647764176865E-2</v>
      </c>
      <c r="T181" s="48">
        <v>14521</v>
      </c>
      <c r="U181" s="48">
        <v>1323</v>
      </c>
      <c r="V181" s="48">
        <v>347</v>
      </c>
      <c r="W181" s="48">
        <v>32</v>
      </c>
      <c r="X181" s="48">
        <v>1986</v>
      </c>
      <c r="Y181" s="48">
        <v>140</v>
      </c>
      <c r="Z181" s="48">
        <v>0</v>
      </c>
      <c r="AA181" s="48">
        <v>0</v>
      </c>
      <c r="AB181" s="48">
        <v>50</v>
      </c>
      <c r="AC181" s="48">
        <f t="shared" si="30"/>
        <v>16854</v>
      </c>
      <c r="AD181" s="50">
        <f t="shared" si="33"/>
        <v>2.1051711216587559</v>
      </c>
      <c r="AE181" s="51">
        <f t="shared" si="34"/>
        <v>52.018518518518519</v>
      </c>
      <c r="AF181" s="48">
        <f>U181+W181+Y181+AA181</f>
        <v>1495</v>
      </c>
      <c r="AG181" s="51">
        <f t="shared" si="35"/>
        <v>18.67349487884087</v>
      </c>
      <c r="AH181" s="51">
        <f t="shared" si="36"/>
        <v>11.273578595317726</v>
      </c>
      <c r="AI181" s="50">
        <f t="shared" si="37"/>
        <v>5.6367892976588632</v>
      </c>
      <c r="AJ181" s="48">
        <v>959</v>
      </c>
      <c r="AK181" s="50">
        <f t="shared" si="38"/>
        <v>11.978516112915313</v>
      </c>
      <c r="AL181" s="48">
        <v>758</v>
      </c>
      <c r="AM181" s="50">
        <f t="shared" si="39"/>
        <v>9.4678990756932304</v>
      </c>
      <c r="AN181" s="48"/>
      <c r="AO181" s="48">
        <v>33586</v>
      </c>
      <c r="AP181" s="50">
        <f t="shared" si="40"/>
        <v>4.1951036722458159</v>
      </c>
      <c r="AQ181" s="50">
        <f t="shared" si="41"/>
        <v>1.9927613622878841</v>
      </c>
      <c r="AR181" s="48">
        <v>77</v>
      </c>
      <c r="AS181" s="48"/>
      <c r="AT181" s="48">
        <v>29</v>
      </c>
      <c r="AU181" s="48">
        <f t="shared" si="31"/>
        <v>106</v>
      </c>
      <c r="AV181" s="48" t="s">
        <v>60</v>
      </c>
      <c r="AW181" s="48"/>
      <c r="AX181" s="48">
        <v>1862</v>
      </c>
      <c r="AY181" s="48">
        <v>26800</v>
      </c>
      <c r="AZ181" s="50">
        <f t="shared" si="42"/>
        <v>3.3474893829627779</v>
      </c>
      <c r="BA181" s="48">
        <v>4</v>
      </c>
      <c r="BB181" s="50">
        <f t="shared" si="43"/>
        <v>0.9992505620784411</v>
      </c>
      <c r="BC181" s="48">
        <v>0</v>
      </c>
      <c r="BD181" s="52"/>
    </row>
    <row r="182" spans="1:56" x14ac:dyDescent="0.25">
      <c r="A182" s="53" t="s">
        <v>600</v>
      </c>
      <c r="B182" s="48">
        <v>13880</v>
      </c>
      <c r="C182" s="48" t="s">
        <v>601</v>
      </c>
      <c r="D182" s="48">
        <v>44150</v>
      </c>
      <c r="E182" s="48" t="s">
        <v>602</v>
      </c>
      <c r="F182" s="48">
        <v>44163</v>
      </c>
      <c r="G182" s="48">
        <v>244400552</v>
      </c>
      <c r="H182" s="48" t="s">
        <v>70</v>
      </c>
      <c r="I182" s="48">
        <v>1</v>
      </c>
      <c r="J182" s="48" t="s">
        <v>59</v>
      </c>
      <c r="K182" s="48" t="s">
        <v>71</v>
      </c>
      <c r="L182" s="54">
        <v>4822</v>
      </c>
      <c r="M182" s="48">
        <v>4.5</v>
      </c>
      <c r="N182" s="48">
        <v>5</v>
      </c>
      <c r="O182" s="48">
        <v>1</v>
      </c>
      <c r="P182" s="48" t="s">
        <v>62</v>
      </c>
      <c r="Q182" s="48" t="s">
        <v>72</v>
      </c>
      <c r="R182" s="48">
        <v>105</v>
      </c>
      <c r="S182" s="55">
        <f>(R182+R183)/L182</f>
        <v>5.2053090004147658E-2</v>
      </c>
      <c r="T182" s="48">
        <v>3468</v>
      </c>
      <c r="U182" s="48">
        <v>307</v>
      </c>
      <c r="V182" s="48">
        <v>10</v>
      </c>
      <c r="W182" s="48">
        <v>1</v>
      </c>
      <c r="X182" s="48">
        <v>112</v>
      </c>
      <c r="Y182" s="48">
        <v>5</v>
      </c>
      <c r="Z182" s="48">
        <v>0</v>
      </c>
      <c r="AA182" s="48">
        <v>0</v>
      </c>
      <c r="AB182" s="48">
        <v>66</v>
      </c>
      <c r="AC182" s="48">
        <f t="shared" si="30"/>
        <v>3590</v>
      </c>
      <c r="AD182" s="56">
        <f>(AC182+AC183)/L182</f>
        <v>2.030692658647864</v>
      </c>
      <c r="AE182" s="51">
        <f t="shared" si="34"/>
        <v>34.19047619047619</v>
      </c>
      <c r="AF182" s="48">
        <f>U182+W182+Y182+AA182</f>
        <v>313</v>
      </c>
      <c r="AG182" s="57">
        <f>(AF182+AF183)*100/L182</f>
        <v>14.413106594773952</v>
      </c>
      <c r="AH182" s="51">
        <f t="shared" si="36"/>
        <v>11.469648562300319</v>
      </c>
      <c r="AI182" s="50">
        <f t="shared" si="37"/>
        <v>5.7348242811501597</v>
      </c>
      <c r="AJ182" s="48"/>
      <c r="AK182" s="50">
        <f t="shared" si="38"/>
        <v>0</v>
      </c>
      <c r="AL182" s="48">
        <v>249</v>
      </c>
      <c r="AM182" s="56">
        <f>(AL182+AL183)*100/L182</f>
        <v>11.55122355868934</v>
      </c>
      <c r="AN182" s="48"/>
      <c r="AO182" s="48">
        <v>2506</v>
      </c>
      <c r="AP182" s="56">
        <f>(AO182+AO183)/L182</f>
        <v>1.0371215263376192</v>
      </c>
      <c r="AQ182" s="50">
        <f t="shared" si="41"/>
        <v>0.69805013927576598</v>
      </c>
      <c r="AR182" s="48"/>
      <c r="AS182" s="48"/>
      <c r="AT182" s="48"/>
      <c r="AU182" s="48">
        <f t="shared" si="31"/>
        <v>0</v>
      </c>
      <c r="AV182" s="48" t="s">
        <v>62</v>
      </c>
      <c r="AW182" s="48" t="s">
        <v>73</v>
      </c>
      <c r="AX182" s="58">
        <v>278</v>
      </c>
      <c r="AY182" s="58">
        <v>3340</v>
      </c>
      <c r="AZ182" s="56">
        <f>(AY182+AY183)/L182</f>
        <v>1.5381584404811282</v>
      </c>
      <c r="BA182" s="48">
        <v>0.2</v>
      </c>
      <c r="BB182" s="56">
        <f>(BA182+BA183)/(L182/2000)</f>
        <v>0.1659062629614268</v>
      </c>
      <c r="BC182" s="58">
        <v>2</v>
      </c>
      <c r="BD182" s="52" t="s">
        <v>60</v>
      </c>
    </row>
    <row r="183" spans="1:56" x14ac:dyDescent="0.25">
      <c r="A183" s="53" t="s">
        <v>603</v>
      </c>
      <c r="B183" s="48">
        <v>1845</v>
      </c>
      <c r="C183" s="48" t="s">
        <v>604</v>
      </c>
      <c r="D183" s="48">
        <v>44150</v>
      </c>
      <c r="E183" s="48" t="s">
        <v>602</v>
      </c>
      <c r="F183" s="48">
        <v>44163</v>
      </c>
      <c r="G183" s="48">
        <v>244400552</v>
      </c>
      <c r="H183" s="48" t="s">
        <v>70</v>
      </c>
      <c r="I183" s="48">
        <v>1</v>
      </c>
      <c r="J183" s="48" t="s">
        <v>59</v>
      </c>
      <c r="K183" s="48" t="s">
        <v>71</v>
      </c>
      <c r="L183" s="54">
        <v>0</v>
      </c>
      <c r="M183" s="48">
        <v>9.5</v>
      </c>
      <c r="N183" s="48">
        <v>10</v>
      </c>
      <c r="O183" s="48">
        <v>2</v>
      </c>
      <c r="P183" s="48" t="s">
        <v>62</v>
      </c>
      <c r="Q183" s="48" t="s">
        <v>72</v>
      </c>
      <c r="R183" s="48">
        <v>146</v>
      </c>
      <c r="S183" s="49"/>
      <c r="T183" s="48">
        <v>5679</v>
      </c>
      <c r="U183" s="48">
        <v>377</v>
      </c>
      <c r="V183" s="48">
        <v>344</v>
      </c>
      <c r="W183" s="48">
        <v>1</v>
      </c>
      <c r="X183" s="48">
        <v>179</v>
      </c>
      <c r="Y183" s="48">
        <v>4</v>
      </c>
      <c r="Z183" s="48">
        <v>0</v>
      </c>
      <c r="AA183" s="48">
        <v>0</v>
      </c>
      <c r="AB183" s="48">
        <v>65</v>
      </c>
      <c r="AC183" s="48">
        <f t="shared" si="30"/>
        <v>6202</v>
      </c>
      <c r="AD183" s="50"/>
      <c r="AE183" s="51">
        <f t="shared" si="34"/>
        <v>42.479452054794521</v>
      </c>
      <c r="AF183" s="48">
        <f>U183+W183+Y183+AA183</f>
        <v>382</v>
      </c>
      <c r="AG183" s="51"/>
      <c r="AH183" s="51">
        <f t="shared" si="36"/>
        <v>16.235602094240839</v>
      </c>
      <c r="AI183" s="50">
        <f t="shared" si="37"/>
        <v>8.1178010471204196</v>
      </c>
      <c r="AJ183" s="48"/>
      <c r="AK183" s="50"/>
      <c r="AL183" s="48">
        <v>308</v>
      </c>
      <c r="AM183" s="50"/>
      <c r="AN183" s="48"/>
      <c r="AO183" s="48">
        <v>2495</v>
      </c>
      <c r="AP183" s="50"/>
      <c r="AQ183" s="50">
        <f t="shared" si="41"/>
        <v>0.40228958400515963</v>
      </c>
      <c r="AR183" s="48"/>
      <c r="AS183" s="48"/>
      <c r="AT183" s="48"/>
      <c r="AU183" s="48">
        <f t="shared" si="31"/>
        <v>0</v>
      </c>
      <c r="AV183" s="48" t="s">
        <v>62</v>
      </c>
      <c r="AW183" s="48" t="s">
        <v>73</v>
      </c>
      <c r="AX183" s="58">
        <v>277</v>
      </c>
      <c r="AY183" s="58">
        <v>4077</v>
      </c>
      <c r="AZ183" s="50"/>
      <c r="BA183" s="48">
        <v>0.2</v>
      </c>
      <c r="BB183" s="50"/>
      <c r="BC183" s="58">
        <v>2</v>
      </c>
      <c r="BD183" s="52" t="s">
        <v>60</v>
      </c>
    </row>
    <row r="184" spans="1:56" x14ac:dyDescent="0.25">
      <c r="A184" s="47" t="s">
        <v>605</v>
      </c>
      <c r="B184" s="48">
        <v>4490</v>
      </c>
      <c r="C184" s="48" t="s">
        <v>606</v>
      </c>
      <c r="D184" s="48">
        <v>44330</v>
      </c>
      <c r="E184" s="48" t="s">
        <v>605</v>
      </c>
      <c r="F184" s="48">
        <v>44212</v>
      </c>
      <c r="G184" s="48">
        <v>200067866</v>
      </c>
      <c r="H184" s="48" t="s">
        <v>192</v>
      </c>
      <c r="I184" s="48">
        <v>1</v>
      </c>
      <c r="J184" s="48" t="s">
        <v>59</v>
      </c>
      <c r="K184" s="48" t="s">
        <v>264</v>
      </c>
      <c r="L184" s="48">
        <v>9358</v>
      </c>
      <c r="M184" s="48">
        <v>19.5</v>
      </c>
      <c r="N184" s="48">
        <v>33</v>
      </c>
      <c r="O184" s="48">
        <v>4</v>
      </c>
      <c r="P184" s="48" t="s">
        <v>62</v>
      </c>
      <c r="Q184" s="48" t="s">
        <v>194</v>
      </c>
      <c r="R184" s="48">
        <v>635</v>
      </c>
      <c r="S184" s="49">
        <f t="shared" si="32"/>
        <v>6.7856379568283817E-2</v>
      </c>
      <c r="T184" s="48">
        <v>22689</v>
      </c>
      <c r="U184" s="48">
        <v>2390</v>
      </c>
      <c r="V184" s="48">
        <v>119</v>
      </c>
      <c r="W184" s="48">
        <v>80</v>
      </c>
      <c r="X184" s="48">
        <v>1916</v>
      </c>
      <c r="Y184" s="48">
        <v>109</v>
      </c>
      <c r="Z184" s="48">
        <v>0</v>
      </c>
      <c r="AA184" s="48">
        <v>0</v>
      </c>
      <c r="AB184" s="48">
        <v>44</v>
      </c>
      <c r="AC184" s="48">
        <f t="shared" si="30"/>
        <v>24724</v>
      </c>
      <c r="AD184" s="50">
        <f t="shared" si="33"/>
        <v>2.6420175251122036</v>
      </c>
      <c r="AE184" s="51">
        <f t="shared" si="34"/>
        <v>38.935433070866139</v>
      </c>
      <c r="AF184" s="48">
        <f>U184+W184+Y184+AA184</f>
        <v>2579</v>
      </c>
      <c r="AG184" s="51">
        <f t="shared" si="35"/>
        <v>27.559307544347082</v>
      </c>
      <c r="AH184" s="51">
        <f t="shared" si="36"/>
        <v>9.5866614967041492</v>
      </c>
      <c r="AI184" s="50">
        <f t="shared" si="37"/>
        <v>4.7933307483520746</v>
      </c>
      <c r="AJ184" s="48"/>
      <c r="AK184" s="50">
        <f t="shared" si="38"/>
        <v>0</v>
      </c>
      <c r="AL184" s="48">
        <v>2428</v>
      </c>
      <c r="AM184" s="50">
        <f t="shared" si="39"/>
        <v>25.945714896345372</v>
      </c>
      <c r="AN184" s="48"/>
      <c r="AO184" s="48">
        <v>95113</v>
      </c>
      <c r="AP184" s="50">
        <f t="shared" si="40"/>
        <v>10.163817054926266</v>
      </c>
      <c r="AQ184" s="50">
        <f t="shared" si="41"/>
        <v>3.8469907781912314</v>
      </c>
      <c r="AR184" s="48">
        <v>2089</v>
      </c>
      <c r="AS184" s="48"/>
      <c r="AT184" s="48">
        <v>710</v>
      </c>
      <c r="AU184" s="48">
        <f t="shared" si="31"/>
        <v>2799</v>
      </c>
      <c r="AV184" s="48" t="s">
        <v>60</v>
      </c>
      <c r="AW184" s="48"/>
      <c r="AX184" s="48">
        <v>8800</v>
      </c>
      <c r="AY184" s="48">
        <v>28384</v>
      </c>
      <c r="AZ184" s="50">
        <f t="shared" si="42"/>
        <v>3.0331267364821541</v>
      </c>
      <c r="BA184" s="58">
        <v>3.6</v>
      </c>
      <c r="BB184" s="50">
        <f t="shared" si="43"/>
        <v>0.76939516990809997</v>
      </c>
      <c r="BC184" s="48">
        <v>84</v>
      </c>
      <c r="BD184" s="52" t="s">
        <v>60</v>
      </c>
    </row>
    <row r="185" spans="1:56" x14ac:dyDescent="0.25">
      <c r="A185" s="53" t="s">
        <v>607</v>
      </c>
      <c r="B185" s="48">
        <v>13902</v>
      </c>
      <c r="C185" s="48" t="s">
        <v>608</v>
      </c>
      <c r="D185" s="48">
        <v>49123</v>
      </c>
      <c r="E185" s="48" t="s">
        <v>609</v>
      </c>
      <c r="F185" s="48">
        <v>44180</v>
      </c>
      <c r="G185" s="48">
        <v>244400552</v>
      </c>
      <c r="H185" s="48" t="s">
        <v>70</v>
      </c>
      <c r="I185" s="48">
        <v>1</v>
      </c>
      <c r="J185" s="48" t="s">
        <v>59</v>
      </c>
      <c r="K185" s="48" t="s">
        <v>71</v>
      </c>
      <c r="L185" s="54">
        <v>0</v>
      </c>
      <c r="M185" s="48">
        <v>10.5</v>
      </c>
      <c r="N185" s="48">
        <v>10</v>
      </c>
      <c r="O185" s="48">
        <v>1</v>
      </c>
      <c r="P185" s="48" t="s">
        <v>62</v>
      </c>
      <c r="Q185" s="48" t="s">
        <v>72</v>
      </c>
      <c r="R185" s="48">
        <v>70</v>
      </c>
      <c r="S185" s="49"/>
      <c r="T185" s="48">
        <v>6325</v>
      </c>
      <c r="U185" s="48">
        <v>575</v>
      </c>
      <c r="V185" s="48">
        <v>147</v>
      </c>
      <c r="W185" s="48">
        <v>1</v>
      </c>
      <c r="X185" s="48">
        <v>277</v>
      </c>
      <c r="Y185" s="48">
        <v>76</v>
      </c>
      <c r="Z185" s="48">
        <v>0</v>
      </c>
      <c r="AA185" s="48">
        <v>0</v>
      </c>
      <c r="AB185" s="48">
        <v>43</v>
      </c>
      <c r="AC185" s="48">
        <f t="shared" si="30"/>
        <v>6749</v>
      </c>
      <c r="AD185" s="50"/>
      <c r="AE185" s="51">
        <f t="shared" si="34"/>
        <v>96.414285714285711</v>
      </c>
      <c r="AF185" s="48">
        <f>U185+W185+Y185+AA185</f>
        <v>652</v>
      </c>
      <c r="AG185" s="51"/>
      <c r="AH185" s="51">
        <f t="shared" si="36"/>
        <v>10.35122699386503</v>
      </c>
      <c r="AI185" s="50">
        <f t="shared" si="37"/>
        <v>5.1756134969325149</v>
      </c>
      <c r="AJ185" s="48"/>
      <c r="AK185" s="50"/>
      <c r="AL185" s="48">
        <v>433</v>
      </c>
      <c r="AM185" s="50"/>
      <c r="AN185" s="48"/>
      <c r="AO185" s="48">
        <v>16239</v>
      </c>
      <c r="AP185" s="50"/>
      <c r="AQ185" s="50">
        <f t="shared" si="41"/>
        <v>2.4061342421099421</v>
      </c>
      <c r="AR185" s="48"/>
      <c r="AS185" s="48"/>
      <c r="AT185" s="48"/>
      <c r="AU185" s="48">
        <f t="shared" si="31"/>
        <v>0</v>
      </c>
      <c r="AV185" s="48" t="s">
        <v>62</v>
      </c>
      <c r="AW185" s="48" t="s">
        <v>73</v>
      </c>
      <c r="AX185" s="58">
        <v>1802</v>
      </c>
      <c r="AY185" s="58">
        <v>6958</v>
      </c>
      <c r="AZ185" s="50"/>
      <c r="BA185" s="48">
        <v>1.1000000000000001</v>
      </c>
      <c r="BB185" s="50"/>
      <c r="BC185" s="58">
        <v>16</v>
      </c>
      <c r="BD185" s="52" t="s">
        <v>60</v>
      </c>
    </row>
    <row r="186" spans="1:56" x14ac:dyDescent="0.25">
      <c r="A186" s="53" t="s">
        <v>610</v>
      </c>
      <c r="B186" s="48">
        <v>13883</v>
      </c>
      <c r="C186" s="48" t="s">
        <v>611</v>
      </c>
      <c r="D186" s="48">
        <v>44540</v>
      </c>
      <c r="E186" s="48" t="s">
        <v>609</v>
      </c>
      <c r="F186" s="48">
        <v>44180</v>
      </c>
      <c r="G186" s="48">
        <v>244400552</v>
      </c>
      <c r="H186" s="48" t="s">
        <v>70</v>
      </c>
      <c r="I186" s="48">
        <v>1</v>
      </c>
      <c r="J186" s="48" t="s">
        <v>59</v>
      </c>
      <c r="K186" s="48" t="s">
        <v>71</v>
      </c>
      <c r="L186" s="54">
        <v>6676</v>
      </c>
      <c r="M186" s="48">
        <v>12</v>
      </c>
      <c r="N186" s="48">
        <v>10</v>
      </c>
      <c r="O186" s="48">
        <v>1</v>
      </c>
      <c r="P186" s="48" t="s">
        <v>62</v>
      </c>
      <c r="Q186" s="48" t="s">
        <v>72</v>
      </c>
      <c r="R186" s="48">
        <v>300</v>
      </c>
      <c r="S186" s="55">
        <f>(R186+R185+R187+R188+R189+R190)/L186</f>
        <v>8.5380467345715999E-2</v>
      </c>
      <c r="T186" s="48">
        <v>7726</v>
      </c>
      <c r="U186" s="48">
        <v>817</v>
      </c>
      <c r="V186" s="48">
        <v>38</v>
      </c>
      <c r="W186" s="48">
        <v>2</v>
      </c>
      <c r="X186" s="48">
        <v>670</v>
      </c>
      <c r="Y186" s="48">
        <v>109</v>
      </c>
      <c r="Z186" s="48">
        <v>0</v>
      </c>
      <c r="AA186" s="48">
        <v>0</v>
      </c>
      <c r="AB186" s="48">
        <v>49</v>
      </c>
      <c r="AC186" s="48">
        <f t="shared" si="30"/>
        <v>8434</v>
      </c>
      <c r="AD186" s="56">
        <f>(AC186+AC185+AC187+AC188+AC189+AC190)/L186</f>
        <v>3.3015278609946077</v>
      </c>
      <c r="AE186" s="51">
        <f t="shared" si="34"/>
        <v>28.113333333333333</v>
      </c>
      <c r="AF186" s="48">
        <f>U186+W186+Y186+AA186</f>
        <v>928</v>
      </c>
      <c r="AG186" s="57">
        <f>(AF186+AF185+AF187+AF188+AF189+AF190)*100/L186</f>
        <v>28.325344517675255</v>
      </c>
      <c r="AH186" s="51">
        <f t="shared" si="36"/>
        <v>9.0883620689655178</v>
      </c>
      <c r="AI186" s="50">
        <f t="shared" si="37"/>
        <v>4.5441810344827589</v>
      </c>
      <c r="AJ186" s="48"/>
      <c r="AK186" s="50">
        <f t="shared" si="38"/>
        <v>0</v>
      </c>
      <c r="AL186" s="48">
        <v>467</v>
      </c>
      <c r="AM186" s="56">
        <f>(AL186+AL185+AL187+AL188+AL189+AL190)*100/L186</f>
        <v>17.690233672858</v>
      </c>
      <c r="AN186" s="48"/>
      <c r="AO186" s="48">
        <v>18119</v>
      </c>
      <c r="AP186" s="56">
        <f>(AO186+AO185+AO187+AO188+AO189+AO190)/L186</f>
        <v>5.5449370880766926</v>
      </c>
      <c r="AQ186" s="50">
        <f t="shared" si="41"/>
        <v>2.1483281953995732</v>
      </c>
      <c r="AR186" s="48"/>
      <c r="AS186" s="48"/>
      <c r="AT186" s="48"/>
      <c r="AU186" s="48">
        <f t="shared" si="31"/>
        <v>0</v>
      </c>
      <c r="AV186" s="48" t="s">
        <v>62</v>
      </c>
      <c r="AW186" s="48" t="s">
        <v>73</v>
      </c>
      <c r="AX186" s="58">
        <v>2011</v>
      </c>
      <c r="AY186" s="58">
        <v>9904</v>
      </c>
      <c r="AZ186" s="56">
        <f>(AY186+AY185+AY187+AY188+AY189+AY190)/L186</f>
        <v>3.0229179149191134</v>
      </c>
      <c r="BA186" s="48">
        <v>1.2</v>
      </c>
      <c r="BB186" s="56">
        <f>(BA186+BA185+BA187+BA188+BA189+BA190)/(L186/2000)</f>
        <v>0.7489514679448771</v>
      </c>
      <c r="BC186" s="58">
        <v>18</v>
      </c>
      <c r="BD186" s="52" t="s">
        <v>60</v>
      </c>
    </row>
    <row r="187" spans="1:56" x14ac:dyDescent="0.25">
      <c r="A187" s="53" t="s">
        <v>612</v>
      </c>
      <c r="B187" s="48">
        <v>13998</v>
      </c>
      <c r="C187" s="48" t="s">
        <v>613</v>
      </c>
      <c r="D187" s="48">
        <v>44540</v>
      </c>
      <c r="E187" s="48" t="s">
        <v>609</v>
      </c>
      <c r="F187" s="48">
        <v>44180</v>
      </c>
      <c r="G187" s="48">
        <v>244400552</v>
      </c>
      <c r="H187" s="48" t="s">
        <v>70</v>
      </c>
      <c r="I187" s="48">
        <v>1</v>
      </c>
      <c r="J187" s="48" t="s">
        <v>59</v>
      </c>
      <c r="K187" s="48" t="s">
        <v>71</v>
      </c>
      <c r="L187" s="54">
        <v>0</v>
      </c>
      <c r="M187" s="48">
        <v>3</v>
      </c>
      <c r="N187" s="48">
        <v>4</v>
      </c>
      <c r="O187" s="48">
        <v>0</v>
      </c>
      <c r="P187" s="48" t="s">
        <v>62</v>
      </c>
      <c r="Q187" s="48" t="s">
        <v>72</v>
      </c>
      <c r="R187" s="48">
        <v>50</v>
      </c>
      <c r="S187" s="49"/>
      <c r="T187" s="48">
        <v>826</v>
      </c>
      <c r="U187" s="48">
        <v>34</v>
      </c>
      <c r="V187" s="48">
        <v>0</v>
      </c>
      <c r="W187" s="48">
        <v>0</v>
      </c>
      <c r="X187" s="48">
        <v>17</v>
      </c>
      <c r="Y187" s="48">
        <v>1</v>
      </c>
      <c r="Z187" s="48">
        <v>0</v>
      </c>
      <c r="AA187" s="48">
        <v>0</v>
      </c>
      <c r="AB187" s="48">
        <v>3</v>
      </c>
      <c r="AC187" s="48">
        <f t="shared" si="30"/>
        <v>843</v>
      </c>
      <c r="AD187" s="50"/>
      <c r="AE187" s="51">
        <f t="shared" si="34"/>
        <v>16.86</v>
      </c>
      <c r="AF187" s="48">
        <f>U187+W187+Y187+AA187</f>
        <v>35</v>
      </c>
      <c r="AG187" s="51"/>
      <c r="AH187" s="51">
        <f t="shared" si="36"/>
        <v>24.085714285714285</v>
      </c>
      <c r="AI187" s="50">
        <f t="shared" si="37"/>
        <v>12.042857142857143</v>
      </c>
      <c r="AJ187" s="48"/>
      <c r="AK187" s="50"/>
      <c r="AL187" s="48">
        <v>22</v>
      </c>
      <c r="AM187" s="50"/>
      <c r="AN187" s="48"/>
      <c r="AO187" s="48">
        <v>112</v>
      </c>
      <c r="AP187" s="50"/>
      <c r="AQ187" s="50">
        <f t="shared" si="41"/>
        <v>0.13285883748517199</v>
      </c>
      <c r="AR187" s="48"/>
      <c r="AS187" s="48"/>
      <c r="AT187" s="48"/>
      <c r="AU187" s="48">
        <f t="shared" si="31"/>
        <v>0</v>
      </c>
      <c r="AV187" s="48" t="s">
        <v>62</v>
      </c>
      <c r="AW187" s="48" t="s">
        <v>73</v>
      </c>
      <c r="AX187" s="58">
        <v>12</v>
      </c>
      <c r="AY187" s="58">
        <v>374</v>
      </c>
      <c r="AZ187" s="50"/>
      <c r="BA187" s="48">
        <v>0</v>
      </c>
      <c r="BB187" s="50"/>
      <c r="BC187" s="58">
        <v>2</v>
      </c>
      <c r="BD187" s="52" t="s">
        <v>60</v>
      </c>
    </row>
    <row r="188" spans="1:56" x14ac:dyDescent="0.25">
      <c r="A188" s="53" t="s">
        <v>614</v>
      </c>
      <c r="B188" s="48">
        <v>13627</v>
      </c>
      <c r="C188" s="48" t="s">
        <v>615</v>
      </c>
      <c r="D188" s="48">
        <v>44540</v>
      </c>
      <c r="E188" s="48" t="s">
        <v>609</v>
      </c>
      <c r="F188" s="48">
        <v>44180</v>
      </c>
      <c r="G188" s="48">
        <v>244400552</v>
      </c>
      <c r="H188" s="48" t="s">
        <v>70</v>
      </c>
      <c r="I188" s="48">
        <v>1</v>
      </c>
      <c r="J188" s="48" t="s">
        <v>59</v>
      </c>
      <c r="K188" s="48" t="s">
        <v>71</v>
      </c>
      <c r="L188" s="54">
        <v>0</v>
      </c>
      <c r="M188" s="48">
        <v>3.5</v>
      </c>
      <c r="N188" s="48">
        <v>3</v>
      </c>
      <c r="O188" s="48">
        <v>0</v>
      </c>
      <c r="P188" s="48" t="s">
        <v>62</v>
      </c>
      <c r="Q188" s="48" t="s">
        <v>72</v>
      </c>
      <c r="R188" s="48">
        <v>30</v>
      </c>
      <c r="S188" s="49"/>
      <c r="T188" s="48">
        <v>1679</v>
      </c>
      <c r="U188" s="48">
        <v>117</v>
      </c>
      <c r="V188" s="48">
        <v>0</v>
      </c>
      <c r="W188" s="48">
        <v>0</v>
      </c>
      <c r="X188" s="48">
        <v>40</v>
      </c>
      <c r="Y188" s="48">
        <v>11</v>
      </c>
      <c r="Z188" s="48">
        <v>0</v>
      </c>
      <c r="AA188" s="48">
        <v>0</v>
      </c>
      <c r="AB188" s="48">
        <v>4</v>
      </c>
      <c r="AC188" s="48">
        <f t="shared" si="30"/>
        <v>1719</v>
      </c>
      <c r="AD188" s="50"/>
      <c r="AE188" s="51">
        <f t="shared" si="34"/>
        <v>57.3</v>
      </c>
      <c r="AF188" s="48">
        <f>U188+W188+Y188+AA188</f>
        <v>128</v>
      </c>
      <c r="AG188" s="51"/>
      <c r="AH188" s="51">
        <f t="shared" si="36"/>
        <v>13.4296875</v>
      </c>
      <c r="AI188" s="50">
        <f t="shared" si="37"/>
        <v>6.71484375</v>
      </c>
      <c r="AJ188" s="48"/>
      <c r="AK188" s="50"/>
      <c r="AL188" s="48">
        <v>105</v>
      </c>
      <c r="AM188" s="50"/>
      <c r="AN188" s="48"/>
      <c r="AO188" s="48">
        <v>1122</v>
      </c>
      <c r="AP188" s="50"/>
      <c r="AQ188" s="50">
        <f t="shared" si="41"/>
        <v>0.65270506108202442</v>
      </c>
      <c r="AR188" s="48"/>
      <c r="AS188" s="48"/>
      <c r="AT188" s="48"/>
      <c r="AU188" s="48">
        <f t="shared" si="31"/>
        <v>0</v>
      </c>
      <c r="AV188" s="48" t="s">
        <v>62</v>
      </c>
      <c r="AW188" s="48" t="s">
        <v>73</v>
      </c>
      <c r="AX188" s="58">
        <v>124</v>
      </c>
      <c r="AY188" s="58">
        <v>1366</v>
      </c>
      <c r="AZ188" s="50"/>
      <c r="BA188" s="48">
        <v>0.1</v>
      </c>
      <c r="BB188" s="50"/>
      <c r="BC188" s="58">
        <v>1</v>
      </c>
      <c r="BD188" s="52" t="s">
        <v>60</v>
      </c>
    </row>
    <row r="189" spans="1:56" x14ac:dyDescent="0.25">
      <c r="A189" s="53" t="s">
        <v>616</v>
      </c>
      <c r="B189" s="48">
        <v>19348</v>
      </c>
      <c r="C189" s="48" t="s">
        <v>617</v>
      </c>
      <c r="D189" s="48">
        <v>44540</v>
      </c>
      <c r="E189" s="48" t="s">
        <v>609</v>
      </c>
      <c r="F189" s="48">
        <v>44180</v>
      </c>
      <c r="G189" s="48">
        <v>244400552</v>
      </c>
      <c r="H189" s="48" t="s">
        <v>70</v>
      </c>
      <c r="I189" s="48">
        <v>1</v>
      </c>
      <c r="J189" s="48" t="s">
        <v>59</v>
      </c>
      <c r="K189" s="48" t="s">
        <v>71</v>
      </c>
      <c r="L189" s="54">
        <v>0</v>
      </c>
      <c r="M189" s="48">
        <v>5</v>
      </c>
      <c r="N189" s="48">
        <v>10</v>
      </c>
      <c r="O189" s="48">
        <v>0</v>
      </c>
      <c r="P189" s="48" t="s">
        <v>62</v>
      </c>
      <c r="Q189" s="48" t="s">
        <v>72</v>
      </c>
      <c r="R189" s="48">
        <v>90</v>
      </c>
      <c r="S189" s="49"/>
      <c r="T189" s="48">
        <v>3341</v>
      </c>
      <c r="U189" s="48">
        <v>107</v>
      </c>
      <c r="V189" s="48">
        <v>162</v>
      </c>
      <c r="W189" s="48">
        <v>0</v>
      </c>
      <c r="X189" s="48">
        <v>89</v>
      </c>
      <c r="Y189" s="48">
        <v>2</v>
      </c>
      <c r="Z189" s="48">
        <v>0</v>
      </c>
      <c r="AA189" s="48">
        <v>0</v>
      </c>
      <c r="AB189" s="48">
        <v>7</v>
      </c>
      <c r="AC189" s="48">
        <f t="shared" si="30"/>
        <v>3592</v>
      </c>
      <c r="AD189" s="50"/>
      <c r="AE189" s="51">
        <f t="shared" si="34"/>
        <v>39.911111111111111</v>
      </c>
      <c r="AF189" s="48">
        <f>U189+W189+Y189+AA189</f>
        <v>109</v>
      </c>
      <c r="AG189" s="51"/>
      <c r="AH189" s="51">
        <f t="shared" si="36"/>
        <v>32.954128440366972</v>
      </c>
      <c r="AI189" s="50">
        <f t="shared" si="37"/>
        <v>16.477064220183486</v>
      </c>
      <c r="AJ189" s="48"/>
      <c r="AK189" s="50"/>
      <c r="AL189" s="48">
        <v>120</v>
      </c>
      <c r="AM189" s="50"/>
      <c r="AN189" s="48"/>
      <c r="AO189" s="48">
        <v>1208</v>
      </c>
      <c r="AP189" s="50"/>
      <c r="AQ189" s="50">
        <f t="shared" si="41"/>
        <v>0.33630289532293989</v>
      </c>
      <c r="AR189" s="48"/>
      <c r="AS189" s="48"/>
      <c r="AT189" s="48"/>
      <c r="AU189" s="48">
        <f t="shared" si="31"/>
        <v>0</v>
      </c>
      <c r="AV189" s="48" t="s">
        <v>62</v>
      </c>
      <c r="AW189" s="48" t="s">
        <v>73</v>
      </c>
      <c r="AX189" s="58">
        <v>134</v>
      </c>
      <c r="AY189" s="58">
        <v>1163</v>
      </c>
      <c r="AZ189" s="50"/>
      <c r="BA189" s="48">
        <v>0.1</v>
      </c>
      <c r="BB189" s="50"/>
      <c r="BC189" s="58">
        <v>1</v>
      </c>
      <c r="BD189" s="52" t="s">
        <v>60</v>
      </c>
    </row>
    <row r="190" spans="1:56" x14ac:dyDescent="0.25">
      <c r="A190" s="53" t="s">
        <v>618</v>
      </c>
      <c r="B190" s="48">
        <v>14005</v>
      </c>
      <c r="C190" s="48" t="s">
        <v>619</v>
      </c>
      <c r="D190" s="48">
        <v>44540</v>
      </c>
      <c r="E190" s="48" t="s">
        <v>609</v>
      </c>
      <c r="F190" s="48">
        <v>44180</v>
      </c>
      <c r="G190" s="48">
        <v>244400552</v>
      </c>
      <c r="H190" s="48" t="s">
        <v>70</v>
      </c>
      <c r="I190" s="48">
        <v>1</v>
      </c>
      <c r="J190" s="48" t="s">
        <v>59</v>
      </c>
      <c r="K190" s="48" t="s">
        <v>71</v>
      </c>
      <c r="L190" s="54">
        <v>0</v>
      </c>
      <c r="M190" s="48">
        <v>2.5</v>
      </c>
      <c r="N190" s="48">
        <v>0</v>
      </c>
      <c r="O190" s="48">
        <v>0</v>
      </c>
      <c r="P190" s="48" t="s">
        <v>62</v>
      </c>
      <c r="Q190" s="48" t="s">
        <v>72</v>
      </c>
      <c r="R190" s="48">
        <v>30</v>
      </c>
      <c r="S190" s="49"/>
      <c r="T190" s="48">
        <v>674</v>
      </c>
      <c r="U190" s="48">
        <v>36</v>
      </c>
      <c r="V190" s="48">
        <v>0</v>
      </c>
      <c r="W190" s="48">
        <v>0</v>
      </c>
      <c r="X190" s="48">
        <v>30</v>
      </c>
      <c r="Y190" s="48">
        <v>3</v>
      </c>
      <c r="Z190" s="48">
        <v>0</v>
      </c>
      <c r="AA190" s="48">
        <v>0</v>
      </c>
      <c r="AB190" s="48">
        <v>14</v>
      </c>
      <c r="AC190" s="48">
        <f t="shared" si="30"/>
        <v>704</v>
      </c>
      <c r="AD190" s="50"/>
      <c r="AE190" s="51">
        <f t="shared" si="34"/>
        <v>23.466666666666665</v>
      </c>
      <c r="AF190" s="48">
        <f>U190+W190+Y190+AA190</f>
        <v>39</v>
      </c>
      <c r="AG190" s="51"/>
      <c r="AH190" s="51">
        <f t="shared" si="36"/>
        <v>18.051282051282051</v>
      </c>
      <c r="AI190" s="50">
        <f t="shared" si="37"/>
        <v>9.0256410256410255</v>
      </c>
      <c r="AJ190" s="48"/>
      <c r="AK190" s="50"/>
      <c r="AL190" s="48">
        <v>34</v>
      </c>
      <c r="AM190" s="50"/>
      <c r="AN190" s="48"/>
      <c r="AO190" s="48">
        <v>218</v>
      </c>
      <c r="AP190" s="50"/>
      <c r="AQ190" s="50">
        <f t="shared" si="41"/>
        <v>0.30965909090909088</v>
      </c>
      <c r="AR190" s="48"/>
      <c r="AS190" s="48"/>
      <c r="AT190" s="48"/>
      <c r="AU190" s="48">
        <f t="shared" si="31"/>
        <v>0</v>
      </c>
      <c r="AV190" s="48" t="s">
        <v>62</v>
      </c>
      <c r="AW190" s="48" t="s">
        <v>73</v>
      </c>
      <c r="AX190" s="58">
        <v>24</v>
      </c>
      <c r="AY190" s="58">
        <v>416</v>
      </c>
      <c r="AZ190" s="50"/>
      <c r="BA190" s="48">
        <v>0</v>
      </c>
      <c r="BB190" s="50"/>
      <c r="BC190" s="58">
        <v>1</v>
      </c>
      <c r="BD190" s="52" t="s">
        <v>60</v>
      </c>
    </row>
    <row r="191" spans="1:56" x14ac:dyDescent="0.25">
      <c r="A191" s="47" t="s">
        <v>620</v>
      </c>
      <c r="B191" s="48">
        <v>5716</v>
      </c>
      <c r="C191" s="48" t="s">
        <v>621</v>
      </c>
      <c r="D191" s="48">
        <v>44170</v>
      </c>
      <c r="E191" s="48" t="s">
        <v>620</v>
      </c>
      <c r="F191" s="48">
        <v>44214</v>
      </c>
      <c r="G191" s="48">
        <v>244400537</v>
      </c>
      <c r="H191" s="48" t="s">
        <v>58</v>
      </c>
      <c r="I191" s="48">
        <v>1</v>
      </c>
      <c r="J191" s="48" t="s">
        <v>59</v>
      </c>
      <c r="K191" s="48"/>
      <c r="L191" s="48">
        <v>2062</v>
      </c>
      <c r="M191" s="48">
        <v>6</v>
      </c>
      <c r="N191" s="48">
        <v>31</v>
      </c>
      <c r="O191" s="48">
        <v>1</v>
      </c>
      <c r="P191" s="48" t="s">
        <v>60</v>
      </c>
      <c r="Q191" s="48" t="s">
        <v>61</v>
      </c>
      <c r="R191" s="48">
        <v>105</v>
      </c>
      <c r="S191" s="49">
        <f t="shared" si="32"/>
        <v>5.0921435499515035E-2</v>
      </c>
      <c r="T191" s="48">
        <v>3633</v>
      </c>
      <c r="U191" s="48">
        <v>285</v>
      </c>
      <c r="V191" s="48">
        <v>63</v>
      </c>
      <c r="W191" s="48">
        <v>0</v>
      </c>
      <c r="X191" s="48">
        <v>474</v>
      </c>
      <c r="Y191" s="48">
        <v>23</v>
      </c>
      <c r="Z191" s="48">
        <v>0</v>
      </c>
      <c r="AA191" s="48">
        <v>0</v>
      </c>
      <c r="AB191" s="48">
        <v>7</v>
      </c>
      <c r="AC191" s="48">
        <f t="shared" si="30"/>
        <v>4170</v>
      </c>
      <c r="AD191" s="50">
        <f t="shared" si="33"/>
        <v>2.0223084384093113</v>
      </c>
      <c r="AE191" s="51">
        <f t="shared" si="34"/>
        <v>39.714285714285715</v>
      </c>
      <c r="AF191" s="48">
        <f>U191+W191+Y191+AA191</f>
        <v>308</v>
      </c>
      <c r="AG191" s="51">
        <f t="shared" si="35"/>
        <v>14.936954413191076</v>
      </c>
      <c r="AH191" s="51">
        <f t="shared" si="36"/>
        <v>13.538961038961039</v>
      </c>
      <c r="AI191" s="50">
        <f t="shared" si="37"/>
        <v>6.7694805194805197</v>
      </c>
      <c r="AJ191" s="48"/>
      <c r="AK191" s="50">
        <f t="shared" si="38"/>
        <v>0</v>
      </c>
      <c r="AL191" s="48">
        <v>303</v>
      </c>
      <c r="AM191" s="50">
        <f t="shared" si="39"/>
        <v>14.69447138700291</v>
      </c>
      <c r="AN191" s="48">
        <v>1846</v>
      </c>
      <c r="AO191" s="48">
        <v>7532</v>
      </c>
      <c r="AP191" s="50">
        <f t="shared" si="40"/>
        <v>3.6527643064985451</v>
      </c>
      <c r="AQ191" s="50">
        <f t="shared" si="41"/>
        <v>1.8062350119904076</v>
      </c>
      <c r="AR191" s="48">
        <v>1577</v>
      </c>
      <c r="AS191" s="48">
        <v>2</v>
      </c>
      <c r="AT191" s="48">
        <v>135</v>
      </c>
      <c r="AU191" s="48">
        <f t="shared" si="31"/>
        <v>1714</v>
      </c>
      <c r="AV191" s="48" t="s">
        <v>62</v>
      </c>
      <c r="AW191" s="48"/>
      <c r="AX191" s="58">
        <v>830</v>
      </c>
      <c r="AY191" s="48">
        <v>3751</v>
      </c>
      <c r="AZ191" s="50">
        <f t="shared" si="42"/>
        <v>1.8191076624636275</v>
      </c>
      <c r="BA191" s="58">
        <v>0.1</v>
      </c>
      <c r="BB191" s="50">
        <f t="shared" si="43"/>
        <v>9.6993210475266739E-2</v>
      </c>
      <c r="BC191" s="48">
        <v>16</v>
      </c>
      <c r="BD191" s="52" t="s">
        <v>60</v>
      </c>
    </row>
    <row r="192" spans="1:56" hidden="1" x14ac:dyDescent="0.25">
      <c r="A192" s="8" t="s">
        <v>622</v>
      </c>
      <c r="B192" s="2">
        <v>1910</v>
      </c>
      <c r="C192" s="2" t="s">
        <v>80</v>
      </c>
      <c r="D192" s="2">
        <v>44120</v>
      </c>
      <c r="E192" s="2" t="s">
        <v>623</v>
      </c>
      <c r="F192" s="2">
        <v>44215</v>
      </c>
      <c r="G192" s="2">
        <v>244400404</v>
      </c>
      <c r="H192" s="2" t="s">
        <v>86</v>
      </c>
      <c r="I192" s="2">
        <v>1</v>
      </c>
      <c r="J192" s="2" t="s">
        <v>115</v>
      </c>
      <c r="K192" s="2" t="s">
        <v>624</v>
      </c>
      <c r="L192" s="9">
        <v>25633</v>
      </c>
      <c r="M192" s="2">
        <v>26</v>
      </c>
      <c r="N192" s="2">
        <v>107</v>
      </c>
      <c r="O192" s="2">
        <v>16</v>
      </c>
      <c r="P192" s="2" t="s">
        <v>62</v>
      </c>
      <c r="Q192" s="2" t="s">
        <v>625</v>
      </c>
      <c r="R192" s="2">
        <v>1600</v>
      </c>
      <c r="S192" s="10">
        <f>(R192+R193)/L192</f>
        <v>6.6320758397378374E-2</v>
      </c>
      <c r="T192" s="2">
        <v>44711</v>
      </c>
      <c r="U192" s="2">
        <v>2778</v>
      </c>
      <c r="V192" s="2">
        <v>6795</v>
      </c>
      <c r="W192" s="2">
        <v>423</v>
      </c>
      <c r="X192" s="2">
        <v>3274</v>
      </c>
      <c r="Y192" s="2">
        <v>170</v>
      </c>
      <c r="Z192" s="2">
        <v>0</v>
      </c>
      <c r="AA192" s="2">
        <v>0</v>
      </c>
      <c r="AB192" s="2">
        <v>88</v>
      </c>
      <c r="AC192" s="2">
        <f t="shared" si="30"/>
        <v>54780</v>
      </c>
      <c r="AD192" s="11">
        <f>(AC192+AC193)/L192</f>
        <v>2.315569773339055</v>
      </c>
      <c r="AE192" s="5">
        <f t="shared" si="34"/>
        <v>34.237499999999997</v>
      </c>
      <c r="AF192" s="2">
        <f>U192+W192+Y192+AA192</f>
        <v>3371</v>
      </c>
      <c r="AG192" s="12">
        <f>(AF192+AF193)*100/L192</f>
        <v>13.993680021846838</v>
      </c>
      <c r="AH192" s="5">
        <f t="shared" si="36"/>
        <v>16.250370809848711</v>
      </c>
      <c r="AI192" s="4">
        <f t="shared" si="37"/>
        <v>8.1251854049243555</v>
      </c>
      <c r="AJ192" s="2">
        <v>4412</v>
      </c>
      <c r="AK192" s="4">
        <f>(AJ192+AJ193)*100/L192</f>
        <v>17.738852260757618</v>
      </c>
      <c r="AL192" s="2">
        <v>3408</v>
      </c>
      <c r="AM192" s="11">
        <f>(AL192+AL193)*100/L192</f>
        <v>13.71279210392853</v>
      </c>
      <c r="AN192" s="2">
        <v>67183</v>
      </c>
      <c r="AO192" s="2">
        <v>207257</v>
      </c>
      <c r="AP192" s="11">
        <f>(AO192+AO193)/L192</f>
        <v>8.3516560683493939</v>
      </c>
      <c r="AQ192" s="4">
        <f t="shared" si="41"/>
        <v>3.783442862358525</v>
      </c>
      <c r="AR192" s="2">
        <v>0</v>
      </c>
      <c r="AS192" s="2"/>
      <c r="AT192" s="2">
        <v>0</v>
      </c>
      <c r="AU192" s="2">
        <f t="shared" si="31"/>
        <v>0</v>
      </c>
      <c r="AV192" s="2" t="s">
        <v>62</v>
      </c>
      <c r="AW192" s="2" t="s">
        <v>626</v>
      </c>
      <c r="AX192" s="2">
        <v>41266</v>
      </c>
      <c r="AY192" s="6">
        <v>60325</v>
      </c>
      <c r="AZ192" s="11">
        <f>(AY192+AY193)/L192</f>
        <v>2.5041938126633636</v>
      </c>
      <c r="BA192" s="6">
        <v>12</v>
      </c>
      <c r="BB192" s="11">
        <f>(BA192+BA193)/(L192/2000)</f>
        <v>0.97530527054968208</v>
      </c>
      <c r="BC192" s="2"/>
      <c r="BD192" s="7"/>
    </row>
    <row r="193" spans="1:56" hidden="1" x14ac:dyDescent="0.25">
      <c r="A193" s="8" t="s">
        <v>627</v>
      </c>
      <c r="B193" s="2">
        <v>5726</v>
      </c>
      <c r="C193" s="2" t="s">
        <v>628</v>
      </c>
      <c r="D193" s="2">
        <v>44120</v>
      </c>
      <c r="E193" s="2" t="s">
        <v>623</v>
      </c>
      <c r="F193" s="2">
        <v>44215</v>
      </c>
      <c r="G193" s="2">
        <v>244400404</v>
      </c>
      <c r="H193" s="2" t="s">
        <v>86</v>
      </c>
      <c r="I193" s="2">
        <v>1</v>
      </c>
      <c r="J193" s="2" t="s">
        <v>115</v>
      </c>
      <c r="K193" s="2" t="s">
        <v>624</v>
      </c>
      <c r="L193" s="9">
        <v>0</v>
      </c>
      <c r="M193" s="2">
        <v>8</v>
      </c>
      <c r="N193" s="2">
        <v>12</v>
      </c>
      <c r="O193" s="2">
        <v>1</v>
      </c>
      <c r="P193" s="2" t="s">
        <v>62</v>
      </c>
      <c r="Q193" s="2" t="s">
        <v>625</v>
      </c>
      <c r="R193" s="2">
        <v>100</v>
      </c>
      <c r="S193" s="3"/>
      <c r="T193" s="2">
        <v>4575</v>
      </c>
      <c r="U193" s="2">
        <v>216</v>
      </c>
      <c r="V193" s="2">
        <v>0</v>
      </c>
      <c r="W193" s="2">
        <v>0</v>
      </c>
      <c r="X193" s="2">
        <v>0</v>
      </c>
      <c r="Y193" s="2">
        <v>0</v>
      </c>
      <c r="Z193" s="2">
        <v>0</v>
      </c>
      <c r="AA193" s="2">
        <v>0</v>
      </c>
      <c r="AB193" s="2">
        <v>4</v>
      </c>
      <c r="AC193" s="2">
        <f t="shared" si="30"/>
        <v>4575</v>
      </c>
      <c r="AD193" s="4"/>
      <c r="AE193" s="5">
        <f t="shared" si="34"/>
        <v>45.75</v>
      </c>
      <c r="AF193" s="2">
        <f>U193+W193+Y193+AA193</f>
        <v>216</v>
      </c>
      <c r="AG193" s="5"/>
      <c r="AH193" s="5">
        <f t="shared" si="36"/>
        <v>21.180555555555557</v>
      </c>
      <c r="AI193" s="4">
        <f t="shared" si="37"/>
        <v>10.590277777777779</v>
      </c>
      <c r="AJ193" s="2">
        <v>135</v>
      </c>
      <c r="AK193" s="4"/>
      <c r="AL193" s="2">
        <v>107</v>
      </c>
      <c r="AM193" s="4"/>
      <c r="AN193" s="2">
        <v>2011</v>
      </c>
      <c r="AO193" s="2">
        <v>6821</v>
      </c>
      <c r="AP193" s="4"/>
      <c r="AQ193" s="4">
        <f t="shared" si="41"/>
        <v>1.4909289617486339</v>
      </c>
      <c r="AR193" s="2">
        <v>0</v>
      </c>
      <c r="AS193" s="2"/>
      <c r="AT193" s="2">
        <v>0</v>
      </c>
      <c r="AU193" s="2">
        <f t="shared" si="31"/>
        <v>0</v>
      </c>
      <c r="AV193" s="2" t="s">
        <v>62</v>
      </c>
      <c r="AW193" s="2" t="s">
        <v>626</v>
      </c>
      <c r="AX193" s="2">
        <v>1358</v>
      </c>
      <c r="AY193" s="6">
        <v>3865</v>
      </c>
      <c r="AZ193" s="4"/>
      <c r="BA193" s="6">
        <v>0.5</v>
      </c>
      <c r="BB193" s="4"/>
      <c r="BC193" s="2"/>
      <c r="BD193" s="7"/>
    </row>
    <row r="194" spans="1:56" x14ac:dyDescent="0.25">
      <c r="A194" s="47" t="s">
        <v>629</v>
      </c>
      <c r="B194" s="48">
        <v>13892</v>
      </c>
      <c r="C194" s="48" t="s">
        <v>630</v>
      </c>
      <c r="D194" s="48">
        <v>44116</v>
      </c>
      <c r="E194" s="48" t="s">
        <v>629</v>
      </c>
      <c r="F194" s="48">
        <v>44216</v>
      </c>
      <c r="G194" s="48">
        <v>200067635</v>
      </c>
      <c r="H194" s="48" t="s">
        <v>65</v>
      </c>
      <c r="I194" s="48">
        <v>1</v>
      </c>
      <c r="J194" s="48" t="s">
        <v>59</v>
      </c>
      <c r="K194" s="48"/>
      <c r="L194" s="48">
        <v>4031</v>
      </c>
      <c r="M194" s="48">
        <v>7</v>
      </c>
      <c r="N194" s="48">
        <v>0</v>
      </c>
      <c r="O194" s="48">
        <v>0</v>
      </c>
      <c r="P194" s="48" t="s">
        <v>60</v>
      </c>
      <c r="Q194" s="48" t="s">
        <v>631</v>
      </c>
      <c r="R194" s="48">
        <v>69</v>
      </c>
      <c r="S194" s="49">
        <f t="shared" si="32"/>
        <v>1.7117340610270405E-2</v>
      </c>
      <c r="T194" s="48">
        <v>5021</v>
      </c>
      <c r="U194" s="48">
        <v>526</v>
      </c>
      <c r="V194" s="48">
        <v>1</v>
      </c>
      <c r="W194" s="48">
        <v>0</v>
      </c>
      <c r="X194" s="48">
        <v>1670</v>
      </c>
      <c r="Y194" s="48">
        <v>94</v>
      </c>
      <c r="Z194" s="48">
        <v>0</v>
      </c>
      <c r="AA194" s="48">
        <v>0</v>
      </c>
      <c r="AB194" s="48">
        <v>12</v>
      </c>
      <c r="AC194" s="48">
        <f t="shared" si="30"/>
        <v>6692</v>
      </c>
      <c r="AD194" s="50">
        <f t="shared" si="33"/>
        <v>1.6601339617960804</v>
      </c>
      <c r="AE194" s="51">
        <f t="shared" si="34"/>
        <v>96.985507246376812</v>
      </c>
      <c r="AF194" s="48">
        <f>U194+W194+Y194+AA194</f>
        <v>620</v>
      </c>
      <c r="AG194" s="51">
        <f t="shared" si="35"/>
        <v>15.380798809228478</v>
      </c>
      <c r="AH194" s="51">
        <f t="shared" si="36"/>
        <v>10.793548387096774</v>
      </c>
      <c r="AI194" s="50">
        <f t="shared" si="37"/>
        <v>5.3967741935483868</v>
      </c>
      <c r="AJ194" s="48">
        <v>420</v>
      </c>
      <c r="AK194" s="50">
        <f t="shared" si="38"/>
        <v>10.419250806251551</v>
      </c>
      <c r="AL194" s="48">
        <v>160</v>
      </c>
      <c r="AM194" s="50">
        <f t="shared" si="39"/>
        <v>3.969238402381543</v>
      </c>
      <c r="AN194" s="48"/>
      <c r="AO194" s="48">
        <v>12999</v>
      </c>
      <c r="AP194" s="50">
        <f t="shared" si="40"/>
        <v>3.2247581245348549</v>
      </c>
      <c r="AQ194" s="50">
        <f t="shared" si="41"/>
        <v>1.9424686192468619</v>
      </c>
      <c r="AR194" s="48">
        <v>902</v>
      </c>
      <c r="AS194" s="48"/>
      <c r="AT194" s="48"/>
      <c r="AU194" s="48">
        <f t="shared" si="31"/>
        <v>902</v>
      </c>
      <c r="AV194" s="48" t="s">
        <v>60</v>
      </c>
      <c r="AW194" s="48"/>
      <c r="AX194" s="48">
        <v>2200</v>
      </c>
      <c r="AY194" s="48">
        <v>16056</v>
      </c>
      <c r="AZ194" s="50">
        <f t="shared" si="42"/>
        <v>3.9831307367898785</v>
      </c>
      <c r="BA194" s="48">
        <v>0.5</v>
      </c>
      <c r="BB194" s="50">
        <f t="shared" si="43"/>
        <v>0.24807740014884647</v>
      </c>
      <c r="BC194" s="48">
        <v>24</v>
      </c>
      <c r="BD194" s="52"/>
    </row>
    <row r="195" spans="1:56" x14ac:dyDescent="0.25">
      <c r="A195" s="47" t="s">
        <v>632</v>
      </c>
      <c r="B195" s="48">
        <v>13893</v>
      </c>
      <c r="C195" s="48" t="s">
        <v>146</v>
      </c>
      <c r="D195" s="48">
        <v>44360</v>
      </c>
      <c r="E195" s="48" t="s">
        <v>632</v>
      </c>
      <c r="F195" s="48">
        <v>44217</v>
      </c>
      <c r="G195" s="48">
        <v>244400503</v>
      </c>
      <c r="H195" s="48" t="s">
        <v>140</v>
      </c>
      <c r="I195" s="48">
        <v>1</v>
      </c>
      <c r="J195" s="48" t="s">
        <v>59</v>
      </c>
      <c r="K195" s="48" t="s">
        <v>633</v>
      </c>
      <c r="L195" s="48">
        <v>6225</v>
      </c>
      <c r="M195" s="48">
        <v>5</v>
      </c>
      <c r="N195" s="48">
        <v>0</v>
      </c>
      <c r="O195" s="48">
        <v>0</v>
      </c>
      <c r="P195" s="48" t="s">
        <v>60</v>
      </c>
      <c r="Q195" s="48" t="s">
        <v>634</v>
      </c>
      <c r="R195" s="48">
        <v>40</v>
      </c>
      <c r="S195" s="49">
        <f t="shared" si="32"/>
        <v>6.4257028112449802E-3</v>
      </c>
      <c r="T195" s="48">
        <v>4309</v>
      </c>
      <c r="U195" s="48">
        <v>340</v>
      </c>
      <c r="V195" s="48">
        <v>20</v>
      </c>
      <c r="W195" s="48">
        <v>0</v>
      </c>
      <c r="X195" s="48">
        <v>0</v>
      </c>
      <c r="Y195" s="48">
        <v>0</v>
      </c>
      <c r="Z195" s="48">
        <v>0</v>
      </c>
      <c r="AA195" s="48">
        <v>0</v>
      </c>
      <c r="AB195" s="48">
        <v>0</v>
      </c>
      <c r="AC195" s="48">
        <f t="shared" ref="AC195:AC229" si="44">T195+V195+X195+Z195</f>
        <v>4329</v>
      </c>
      <c r="AD195" s="50">
        <f t="shared" si="33"/>
        <v>0.6954216867469879</v>
      </c>
      <c r="AE195" s="51">
        <f t="shared" si="34"/>
        <v>108.22499999999999</v>
      </c>
      <c r="AF195" s="48">
        <f>U195+W195+Y195+AA195</f>
        <v>340</v>
      </c>
      <c r="AG195" s="51">
        <f t="shared" si="35"/>
        <v>5.4618473895582333</v>
      </c>
      <c r="AH195" s="51">
        <f t="shared" si="36"/>
        <v>12.732352941176471</v>
      </c>
      <c r="AI195" s="50">
        <f t="shared" si="37"/>
        <v>6.3661764705882353</v>
      </c>
      <c r="AJ195" s="48"/>
      <c r="AK195" s="50">
        <f t="shared" si="38"/>
        <v>0</v>
      </c>
      <c r="AL195" s="48">
        <v>501</v>
      </c>
      <c r="AM195" s="50">
        <f t="shared" si="39"/>
        <v>8.0481927710843379</v>
      </c>
      <c r="AN195" s="48">
        <v>1772</v>
      </c>
      <c r="AO195" s="48">
        <v>7634</v>
      </c>
      <c r="AP195" s="50">
        <f t="shared" si="40"/>
        <v>1.2263453815261045</v>
      </c>
      <c r="AQ195" s="50">
        <f t="shared" si="41"/>
        <v>1.7634557634557635</v>
      </c>
      <c r="AR195" s="48"/>
      <c r="AS195" s="48"/>
      <c r="AT195" s="48">
        <v>0</v>
      </c>
      <c r="AU195" s="48">
        <f t="shared" ref="AU195:AU196" si="45">AR195+AS195+AT195</f>
        <v>0</v>
      </c>
      <c r="AV195" s="48" t="s">
        <v>60</v>
      </c>
      <c r="AW195" s="48"/>
      <c r="AX195" s="48"/>
      <c r="AY195" s="48">
        <v>4200</v>
      </c>
      <c r="AZ195" s="50">
        <f t="shared" si="42"/>
        <v>0.67469879518072284</v>
      </c>
      <c r="BA195" s="48">
        <v>0.2</v>
      </c>
      <c r="BB195" s="50">
        <f t="shared" si="43"/>
        <v>6.4257028112449807E-2</v>
      </c>
      <c r="BC195" s="48">
        <v>17</v>
      </c>
      <c r="BD195" s="52" t="s">
        <v>62</v>
      </c>
    </row>
    <row r="196" spans="1:56" s="15" customFormat="1" ht="15.75" thickBot="1" x14ac:dyDescent="0.3">
      <c r="A196" s="60" t="s">
        <v>635</v>
      </c>
      <c r="B196" s="61">
        <v>14165</v>
      </c>
      <c r="C196" s="61" t="s">
        <v>146</v>
      </c>
      <c r="D196" s="61">
        <v>44640</v>
      </c>
      <c r="E196" s="61" t="s">
        <v>635</v>
      </c>
      <c r="F196" s="61">
        <v>44220</v>
      </c>
      <c r="G196" s="61">
        <v>200067346</v>
      </c>
      <c r="H196" s="61" t="s">
        <v>150</v>
      </c>
      <c r="I196" s="61">
        <v>1</v>
      </c>
      <c r="J196" s="61" t="s">
        <v>59</v>
      </c>
      <c r="K196" s="61"/>
      <c r="L196" s="61">
        <v>1651</v>
      </c>
      <c r="M196" s="61">
        <v>7</v>
      </c>
      <c r="N196" s="61">
        <v>15</v>
      </c>
      <c r="O196" s="61">
        <v>2</v>
      </c>
      <c r="P196" s="61" t="s">
        <v>62</v>
      </c>
      <c r="Q196" s="61" t="s">
        <v>636</v>
      </c>
      <c r="R196" s="61">
        <v>80</v>
      </c>
      <c r="S196" s="62">
        <f t="shared" ref="S196" si="46">R196/L196</f>
        <v>4.8455481526347668E-2</v>
      </c>
      <c r="T196" s="61">
        <v>3688</v>
      </c>
      <c r="U196" s="61">
        <v>44</v>
      </c>
      <c r="V196" s="61">
        <v>0</v>
      </c>
      <c r="W196" s="61">
        <v>0</v>
      </c>
      <c r="X196" s="61">
        <v>0</v>
      </c>
      <c r="Y196" s="61">
        <v>0</v>
      </c>
      <c r="Z196" s="61">
        <v>0</v>
      </c>
      <c r="AA196" s="61">
        <v>0</v>
      </c>
      <c r="AB196" s="61">
        <v>0</v>
      </c>
      <c r="AC196" s="61">
        <f t="shared" si="44"/>
        <v>3688</v>
      </c>
      <c r="AD196" s="63">
        <f t="shared" ref="AD196" si="47">AC196/L196</f>
        <v>2.2337976983646275</v>
      </c>
      <c r="AE196" s="64">
        <f t="shared" ref="AE196" si="48">AC196/R196</f>
        <v>46.1</v>
      </c>
      <c r="AF196" s="61">
        <f>U196+W196+Y196+AA196</f>
        <v>44</v>
      </c>
      <c r="AG196" s="64">
        <f t="shared" ref="AG196" si="49">AF196*100/L196</f>
        <v>2.6650514839491217</v>
      </c>
      <c r="AH196" s="64">
        <f t="shared" ref="AH196" si="50">AC196/AF196</f>
        <v>83.818181818181813</v>
      </c>
      <c r="AI196" s="63">
        <f t="shared" ref="AI196" si="51">AH196/2</f>
        <v>41.909090909090907</v>
      </c>
      <c r="AJ196" s="61"/>
      <c r="AK196" s="63">
        <f t="shared" ref="AK196" si="52">AJ196*100/L196</f>
        <v>0</v>
      </c>
      <c r="AL196" s="61">
        <v>181</v>
      </c>
      <c r="AM196" s="63">
        <f t="shared" ref="AM196" si="53">AL196*100/L196</f>
        <v>10.96305269533616</v>
      </c>
      <c r="AN196" s="61">
        <v>181</v>
      </c>
      <c r="AO196" s="61">
        <v>1032</v>
      </c>
      <c r="AP196" s="63">
        <f t="shared" ref="AP196" si="54">AO196/L196</f>
        <v>0.62507571168988496</v>
      </c>
      <c r="AQ196" s="63">
        <f t="shared" ref="AQ196" si="55">AO196/AC196</f>
        <v>0.27982646420824298</v>
      </c>
      <c r="AR196" s="61"/>
      <c r="AS196" s="61"/>
      <c r="AT196" s="61"/>
      <c r="AU196" s="61">
        <f t="shared" si="45"/>
        <v>0</v>
      </c>
      <c r="AV196" s="61" t="s">
        <v>62</v>
      </c>
      <c r="AW196" s="61"/>
      <c r="AX196" s="61">
        <v>2174</v>
      </c>
      <c r="AY196" s="61">
        <v>0</v>
      </c>
      <c r="AZ196" s="63">
        <f t="shared" ref="AZ196" si="56">AY196/L196</f>
        <v>0</v>
      </c>
      <c r="BA196" s="61">
        <v>0</v>
      </c>
      <c r="BB196" s="63">
        <f t="shared" ref="BB196" si="57">BA196/(L196/2000)</f>
        <v>0</v>
      </c>
      <c r="BC196" s="61">
        <v>13</v>
      </c>
      <c r="BD196" s="65" t="s">
        <v>62</v>
      </c>
    </row>
    <row r="197" spans="1:56" x14ac:dyDescent="0.25">
      <c r="AY197" s="16"/>
      <c r="AZ197" s="16"/>
      <c r="BA197" s="17"/>
      <c r="BB197" s="17"/>
      <c r="BC197" s="18"/>
    </row>
    <row r="198" spans="1:56" x14ac:dyDescent="0.25">
      <c r="AY198" s="16"/>
      <c r="AZ198" s="16"/>
      <c r="BA198" s="18"/>
      <c r="BB198" s="18"/>
      <c r="BC198" s="18"/>
    </row>
    <row r="199" spans="1:56" x14ac:dyDescent="0.25">
      <c r="AO199" s="16"/>
      <c r="AP199" s="16"/>
      <c r="AQ199" s="16"/>
      <c r="AX199" s="16"/>
      <c r="AY199" s="16"/>
      <c r="AZ199" s="16"/>
      <c r="BA199" s="18"/>
      <c r="BB199" s="18"/>
      <c r="BC199" s="18"/>
    </row>
    <row r="200" spans="1:56" x14ac:dyDescent="0.25">
      <c r="AO200" s="16"/>
      <c r="AP200" s="16"/>
      <c r="AQ200" s="16"/>
      <c r="AX200" s="19"/>
      <c r="AY200" s="16"/>
      <c r="AZ200" s="16"/>
      <c r="BA200" s="18"/>
      <c r="BB200" s="18"/>
      <c r="BC200" s="18"/>
    </row>
    <row r="201" spans="1:56" x14ac:dyDescent="0.25">
      <c r="AO201" s="16"/>
      <c r="AP201" s="16"/>
      <c r="AQ201" s="16"/>
      <c r="AX201" s="19"/>
      <c r="AY201" s="16"/>
      <c r="AZ201" s="16"/>
      <c r="BA201" s="18"/>
      <c r="BB201" s="18"/>
      <c r="BC201" s="18"/>
    </row>
    <row r="202" spans="1:56" x14ac:dyDescent="0.25">
      <c r="AO202" s="16"/>
      <c r="AP202" s="16"/>
      <c r="AQ202" s="16"/>
      <c r="AX202" s="19"/>
      <c r="AY202" s="16"/>
      <c r="AZ202" s="16"/>
      <c r="BA202" s="18"/>
      <c r="BB202" s="18"/>
      <c r="BC202" s="18"/>
    </row>
    <row r="203" spans="1:56" x14ac:dyDescent="0.25">
      <c r="AO203" s="16"/>
      <c r="AP203" s="16"/>
      <c r="AQ203" s="16"/>
      <c r="AX203" s="19"/>
      <c r="AY203" s="16"/>
      <c r="AZ203" s="16"/>
      <c r="BA203" s="18"/>
      <c r="BB203" s="18"/>
      <c r="BC203" s="18"/>
    </row>
    <row r="204" spans="1:56" x14ac:dyDescent="0.25">
      <c r="AO204" s="16"/>
      <c r="AP204" s="16"/>
      <c r="AQ204" s="16"/>
      <c r="AX204" s="19"/>
      <c r="AY204" s="16"/>
      <c r="AZ204" s="16"/>
      <c r="BA204" s="18"/>
      <c r="BB204" s="18"/>
      <c r="BC204" s="18"/>
    </row>
    <row r="205" spans="1:56" x14ac:dyDescent="0.25">
      <c r="AO205" s="16"/>
      <c r="AP205" s="16"/>
      <c r="AQ205" s="16"/>
      <c r="AX205" s="19"/>
      <c r="AY205" s="16"/>
      <c r="AZ205" s="16"/>
      <c r="BA205" s="18"/>
      <c r="BB205" s="18"/>
      <c r="BC205" s="18"/>
    </row>
    <row r="206" spans="1:56" x14ac:dyDescent="0.25">
      <c r="AO206" s="16"/>
      <c r="AP206" s="16"/>
      <c r="AQ206" s="16"/>
      <c r="AX206" s="19"/>
      <c r="AY206" s="16"/>
      <c r="AZ206" s="16"/>
      <c r="BA206" s="18"/>
      <c r="BB206" s="18"/>
      <c r="BC206" s="18"/>
    </row>
    <row r="207" spans="1:56" x14ac:dyDescent="0.25">
      <c r="AO207" s="16"/>
      <c r="AP207" s="16"/>
      <c r="AQ207" s="16"/>
      <c r="AX207" s="19"/>
      <c r="AY207" s="16"/>
      <c r="AZ207" s="16"/>
      <c r="BA207" s="18"/>
      <c r="BB207" s="18"/>
      <c r="BC207" s="18"/>
    </row>
    <row r="208" spans="1:56" x14ac:dyDescent="0.25">
      <c r="AO208" s="16"/>
      <c r="AP208" s="16"/>
      <c r="AQ208" s="16"/>
      <c r="AX208" s="19"/>
      <c r="AY208" s="16"/>
      <c r="AZ208" s="16"/>
      <c r="BA208" s="18"/>
      <c r="BB208" s="18"/>
      <c r="BC208" s="18"/>
    </row>
    <row r="209" spans="41:55" x14ac:dyDescent="0.25">
      <c r="AO209" s="16"/>
      <c r="AP209" s="16"/>
      <c r="AQ209" s="16"/>
      <c r="AX209" s="19"/>
      <c r="AY209" s="16"/>
      <c r="AZ209" s="16"/>
      <c r="BA209" s="18"/>
      <c r="BB209" s="18"/>
      <c r="BC209" s="18"/>
    </row>
    <row r="210" spans="41:55" x14ac:dyDescent="0.25">
      <c r="AO210" s="16"/>
      <c r="AP210" s="16"/>
      <c r="AQ210" s="16"/>
      <c r="AX210" s="19"/>
      <c r="AY210" s="16"/>
      <c r="AZ210" s="16"/>
      <c r="BA210" s="18"/>
      <c r="BB210" s="18"/>
      <c r="BC210" s="18"/>
    </row>
    <row r="211" spans="41:55" x14ac:dyDescent="0.25">
      <c r="AO211" s="16"/>
      <c r="AP211" s="16"/>
      <c r="AQ211" s="16"/>
      <c r="AY211" s="16"/>
      <c r="AZ211" s="16"/>
      <c r="BA211" s="18"/>
      <c r="BB211" s="18"/>
      <c r="BC211" s="18"/>
    </row>
    <row r="212" spans="41:55" x14ac:dyDescent="0.25">
      <c r="AO212" s="16"/>
      <c r="AP212" s="16"/>
      <c r="AQ212" s="16"/>
      <c r="AY212" s="16"/>
      <c r="AZ212" s="16"/>
      <c r="BA212" s="18"/>
      <c r="BB212" s="18"/>
      <c r="BC212" s="18"/>
    </row>
    <row r="213" spans="41:55" x14ac:dyDescent="0.25">
      <c r="AO213" s="16"/>
      <c r="AP213" s="16"/>
      <c r="AQ213" s="16"/>
      <c r="AY213" s="16"/>
      <c r="AZ213" s="16"/>
      <c r="BA213" s="18"/>
      <c r="BB213" s="18"/>
      <c r="BC213" s="18"/>
    </row>
    <row r="214" spans="41:55" x14ac:dyDescent="0.25">
      <c r="AY214" s="16"/>
      <c r="AZ214" s="16"/>
      <c r="BA214" s="18"/>
      <c r="BB214" s="18"/>
      <c r="BC214" s="18"/>
    </row>
    <row r="215" spans="41:55" x14ac:dyDescent="0.25">
      <c r="AY215" s="16"/>
      <c r="AZ215" s="16"/>
      <c r="BA215" s="18"/>
      <c r="BB215" s="18"/>
      <c r="BC215" s="18"/>
    </row>
    <row r="216" spans="41:55" x14ac:dyDescent="0.25">
      <c r="AY216" s="16"/>
      <c r="AZ216" s="16"/>
      <c r="BA216" s="18"/>
      <c r="BB216" s="18"/>
      <c r="BC216" s="18"/>
    </row>
    <row r="217" spans="41:55" x14ac:dyDescent="0.25">
      <c r="AY217" s="16"/>
      <c r="AZ217" s="16"/>
      <c r="BA217" s="18"/>
      <c r="BB217" s="18"/>
      <c r="BC217" s="18"/>
    </row>
    <row r="218" spans="41:55" x14ac:dyDescent="0.25">
      <c r="AY218" s="16"/>
      <c r="AZ218" s="16"/>
      <c r="BA218" s="18"/>
      <c r="BB218" s="18"/>
      <c r="BC218" s="18"/>
    </row>
    <row r="219" spans="41:55" x14ac:dyDescent="0.25">
      <c r="AY219" s="16"/>
      <c r="AZ219" s="16"/>
      <c r="BA219" s="18"/>
      <c r="BB219" s="18"/>
      <c r="BC219" s="18"/>
    </row>
    <row r="220" spans="41:55" x14ac:dyDescent="0.25">
      <c r="AY220" s="16"/>
      <c r="AZ220" s="16"/>
      <c r="BA220" s="18"/>
      <c r="BB220" s="18"/>
      <c r="BC220" s="18"/>
    </row>
    <row r="221" spans="41:55" x14ac:dyDescent="0.25">
      <c r="AY221" s="16"/>
      <c r="AZ221" s="16"/>
      <c r="BA221" s="18"/>
      <c r="BB221" s="18"/>
      <c r="BC221" s="18"/>
    </row>
    <row r="222" spans="41:55" x14ac:dyDescent="0.25">
      <c r="AY222" s="16"/>
      <c r="AZ222" s="16"/>
      <c r="BA222" s="18"/>
      <c r="BB222" s="18"/>
      <c r="BC222" s="18"/>
    </row>
    <row r="223" spans="41:55" x14ac:dyDescent="0.25">
      <c r="AY223" s="16"/>
      <c r="AZ223" s="16"/>
      <c r="BA223" s="18"/>
      <c r="BB223" s="18"/>
      <c r="BC223" s="18"/>
    </row>
  </sheetData>
  <autoFilter ref="A2:BD196" xr:uid="{175723CE-D3AB-4CCA-B87D-0382C4D94037}">
    <filterColumn colId="9">
      <filters>
        <filter val="BDLA"/>
      </filters>
    </filterColumn>
    <sortState xmlns:xlrd2="http://schemas.microsoft.com/office/spreadsheetml/2017/richdata2" ref="A3:BD196">
      <sortCondition ref="A3:A196"/>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explications</vt:lpstr>
      <vt:lpstr>synthèse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CHEVILLON Quentin</dc:creator>
  <cp:lastModifiedBy>CHEVILLON Quentin</cp:lastModifiedBy>
  <dcterms:created xsi:type="dcterms:W3CDTF">2015-06-05T18:19:34Z</dcterms:created>
  <dcterms:modified xsi:type="dcterms:W3CDTF">2022-07-29T13:31:06Z</dcterms:modified>
</cp:coreProperties>
</file>